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quispec.DIRESACALLAO\Desktop\GESTION2022\12_GESTION_DICIEMBRE22\"/>
    </mc:Choice>
  </mc:AlternateContent>
  <bookViews>
    <workbookView xWindow="-120" yWindow="-120" windowWidth="24240" windowHeight="13020" tabRatio="741" firstSheet="1" activeTab="1"/>
  </bookViews>
  <sheets>
    <sheet name="Prod. hora medico_HIS" sheetId="6" state="hidden" r:id="rId1"/>
    <sheet name="ind_referencias EESS I" sheetId="7" r:id="rId2"/>
    <sheet name="ind_referencias Hopitales" sheetId="21" r:id="rId3"/>
    <sheet name="ind_referencias hospitales" sheetId="20" state="hidden" r:id="rId4"/>
  </sheets>
  <definedNames>
    <definedName name="_xlnm._FilterDatabase" localSheetId="1" hidden="1">'ind_referencias EESS I'!$B$8:$B$58</definedName>
    <definedName name="_xlnm._FilterDatabase" localSheetId="3" hidden="1">'ind_referencias hospitales'!$B$8:$B$14</definedName>
    <definedName name="_xlnm._FilterDatabase" localSheetId="0" hidden="1">'Prod. hora medico_HIS'!$A$2:$AL$65</definedName>
    <definedName name="_xlnm.Print_Area" localSheetId="1">'ind_referencias EESS I'!$B$1:$AQ$66</definedName>
    <definedName name="_xlnm.Print_Area" localSheetId="2">'ind_referencias Hopitales'!$A$1:$AG$20</definedName>
    <definedName name="_xlnm.Print_Area" localSheetId="3">'ind_referencias hospitales'!$B$1:$AP$16</definedName>
    <definedName name="_xlnm.Print_Area" localSheetId="0">'Prod. hora medico_HIS'!$A$2:$E$65</definedName>
    <definedName name="_xlnm.Print_Titles" localSheetId="0">'Prod. hora medico_HIS'!$A:$A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7" l="1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AN57" i="7"/>
  <c r="AN56" i="7"/>
  <c r="AN55" i="7"/>
  <c r="AN54" i="7"/>
  <c r="AN53" i="7"/>
  <c r="AN52" i="7"/>
  <c r="AN51" i="7"/>
  <c r="AN50" i="7"/>
  <c r="AN49" i="7"/>
  <c r="AN48" i="7"/>
  <c r="AN47" i="7"/>
  <c r="AN46" i="7"/>
  <c r="AN45" i="7"/>
  <c r="AN44" i="7"/>
  <c r="AN43" i="7"/>
  <c r="AK57" i="7"/>
  <c r="AK56" i="7"/>
  <c r="AK55" i="7"/>
  <c r="AK54" i="7"/>
  <c r="AK53" i="7"/>
  <c r="AK52" i="7"/>
  <c r="AK51" i="7"/>
  <c r="AK50" i="7"/>
  <c r="AK49" i="7"/>
  <c r="AK48" i="7"/>
  <c r="AK47" i="7"/>
  <c r="AK46" i="7"/>
  <c r="AK45" i="7"/>
  <c r="AK44" i="7"/>
  <c r="AK43" i="7"/>
  <c r="AQ57" i="7"/>
  <c r="AQ56" i="7"/>
  <c r="AQ55" i="7"/>
  <c r="AQ54" i="7"/>
  <c r="AQ53" i="7"/>
  <c r="AQ52" i="7"/>
  <c r="AQ51" i="7"/>
  <c r="AQ50" i="7"/>
  <c r="AQ49" i="7"/>
  <c r="AQ48" i="7"/>
  <c r="AQ47" i="7"/>
  <c r="AQ46" i="7"/>
  <c r="AQ45" i="7"/>
  <c r="AQ44" i="7"/>
  <c r="AQ43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N41" i="7"/>
  <c r="AN40" i="7"/>
  <c r="AN39" i="7"/>
  <c r="AN38" i="7"/>
  <c r="AN37" i="7"/>
  <c r="AN36" i="7"/>
  <c r="AN35" i="7"/>
  <c r="AN34" i="7"/>
  <c r="AN33" i="7"/>
  <c r="AN32" i="7"/>
  <c r="AN31" i="7"/>
  <c r="AN30" i="7"/>
  <c r="AN29" i="7"/>
  <c r="AN28" i="7"/>
  <c r="AN27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N13" i="7"/>
  <c r="AN12" i="7"/>
  <c r="AN11" i="7"/>
  <c r="AK41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H57" i="7"/>
  <c r="AH56" i="7"/>
  <c r="AH55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1" i="7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B57" i="7"/>
  <c r="AB56" i="7"/>
  <c r="AB55" i="7"/>
  <c r="AB54" i="7"/>
  <c r="AB53" i="7"/>
  <c r="AB52" i="7"/>
  <c r="AB51" i="7"/>
  <c r="AB50" i="7"/>
  <c r="AB49" i="7"/>
  <c r="AB48" i="7"/>
  <c r="AB47" i="7"/>
  <c r="AB46" i="7"/>
  <c r="AB45" i="7"/>
  <c r="AB44" i="7"/>
  <c r="AB43" i="7"/>
  <c r="AB41" i="7"/>
  <c r="AB40" i="7"/>
  <c r="AB39" i="7"/>
  <c r="AB38" i="7"/>
  <c r="AB37" i="7"/>
  <c r="AB36" i="7"/>
  <c r="AB35" i="7"/>
  <c r="AB34" i="7"/>
  <c r="AB33" i="7"/>
  <c r="AB32" i="7"/>
  <c r="AB31" i="7"/>
  <c r="AB30" i="7"/>
  <c r="AB29" i="7"/>
  <c r="AB28" i="7"/>
  <c r="AB27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V57" i="7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P43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F13" i="21" l="1"/>
  <c r="F12" i="21"/>
  <c r="F11" i="21"/>
  <c r="F10" i="21"/>
  <c r="Z10" i="7" l="1"/>
  <c r="D11" i="21" l="1"/>
  <c r="D12" i="21"/>
  <c r="D13" i="21"/>
  <c r="D10" i="21"/>
  <c r="E11" i="21"/>
  <c r="E12" i="21"/>
  <c r="E13" i="21"/>
  <c r="E10" i="21"/>
  <c r="AP13" i="21"/>
  <c r="AP12" i="21"/>
  <c r="AP11" i="21"/>
  <c r="AP10" i="21"/>
  <c r="AM13" i="21"/>
  <c r="AM12" i="21"/>
  <c r="AM11" i="21"/>
  <c r="AM10" i="21"/>
  <c r="AJ13" i="21"/>
  <c r="AJ12" i="21"/>
  <c r="AJ11" i="21"/>
  <c r="AJ10" i="21"/>
  <c r="AG13" i="21"/>
  <c r="AG12" i="21"/>
  <c r="AG11" i="21"/>
  <c r="AG10" i="21"/>
  <c r="AO42" i="7"/>
  <c r="AP42" i="7"/>
  <c r="AG42" i="7"/>
  <c r="AF42" i="7"/>
  <c r="AP26" i="7"/>
  <c r="AO26" i="7"/>
  <c r="AM26" i="7"/>
  <c r="AL26" i="7"/>
  <c r="AJ26" i="7"/>
  <c r="AI26" i="7"/>
  <c r="AG26" i="7"/>
  <c r="AF26" i="7"/>
  <c r="AP10" i="7"/>
  <c r="AO10" i="7"/>
  <c r="AM10" i="7"/>
  <c r="AL10" i="7"/>
  <c r="AJ10" i="7"/>
  <c r="AI10" i="7"/>
  <c r="AG10" i="7"/>
  <c r="AF10" i="7"/>
  <c r="E37" i="7"/>
  <c r="E15" i="7"/>
  <c r="E16" i="7"/>
  <c r="AN42" i="7" l="1"/>
  <c r="AQ26" i="7"/>
  <c r="AK42" i="7"/>
  <c r="AQ42" i="7"/>
  <c r="AN10" i="7"/>
  <c r="AQ10" i="7"/>
  <c r="AK10" i="7"/>
  <c r="AN26" i="7"/>
  <c r="AK26" i="7"/>
  <c r="AF9" i="7"/>
  <c r="AH42" i="7"/>
  <c r="AH26" i="7"/>
  <c r="AH10" i="7"/>
  <c r="AG9" i="7"/>
  <c r="AH9" i="7" l="1"/>
  <c r="AK9" i="7"/>
  <c r="AN9" i="7"/>
  <c r="AO9" i="7"/>
  <c r="AD13" i="21"/>
  <c r="AD12" i="21"/>
  <c r="AD11" i="21"/>
  <c r="AD10" i="21"/>
  <c r="AA10" i="21"/>
  <c r="AA11" i="21"/>
  <c r="AA13" i="21"/>
  <c r="AP9" i="7" l="1"/>
  <c r="AE42" i="7"/>
  <c r="AE10" i="7"/>
  <c r="AE26" i="7"/>
  <c r="AQ9" i="7" l="1"/>
  <c r="AE9" i="7"/>
  <c r="AA12" i="21"/>
  <c r="AB10" i="7" l="1"/>
  <c r="AB42" i="7"/>
  <c r="AB26" i="7"/>
  <c r="X11" i="21"/>
  <c r="X12" i="21"/>
  <c r="X13" i="21"/>
  <c r="U11" i="21"/>
  <c r="U12" i="21"/>
  <c r="U13" i="21"/>
  <c r="R11" i="21"/>
  <c r="R12" i="21"/>
  <c r="R13" i="21"/>
  <c r="O11" i="21"/>
  <c r="O12" i="21"/>
  <c r="O13" i="21"/>
  <c r="L11" i="21"/>
  <c r="L12" i="21"/>
  <c r="L13" i="21"/>
  <c r="I11" i="21"/>
  <c r="I12" i="21"/>
  <c r="I13" i="21"/>
  <c r="X10" i="21"/>
  <c r="U10" i="21"/>
  <c r="R10" i="21"/>
  <c r="O10" i="21"/>
  <c r="L10" i="21"/>
  <c r="I10" i="21"/>
  <c r="N10" i="7"/>
  <c r="AB9" i="7" l="1"/>
  <c r="G30" i="7"/>
  <c r="G32" i="7"/>
  <c r="G23" i="7"/>
  <c r="G25" i="7" l="1"/>
  <c r="G15" i="7"/>
  <c r="G19" i="7"/>
  <c r="G34" i="7"/>
  <c r="G41" i="7"/>
  <c r="G40" i="7"/>
  <c r="G21" i="7"/>
  <c r="G11" i="7"/>
  <c r="G20" i="7"/>
  <c r="G24" i="7"/>
  <c r="G16" i="7"/>
  <c r="G13" i="7"/>
  <c r="G12" i="7"/>
  <c r="G14" i="7"/>
  <c r="G22" i="7"/>
  <c r="G18" i="7"/>
  <c r="G17" i="7"/>
  <c r="G31" i="7"/>
  <c r="G33" i="7"/>
  <c r="G35" i="7"/>
  <c r="G29" i="7"/>
  <c r="G39" i="7"/>
  <c r="G28" i="7"/>
  <c r="G27" i="7"/>
  <c r="G38" i="7"/>
  <c r="G37" i="7"/>
  <c r="G36" i="7"/>
  <c r="J26" i="7"/>
  <c r="V10" i="7"/>
  <c r="J10" i="7"/>
  <c r="Y42" i="7"/>
  <c r="V26" i="7"/>
  <c r="M10" i="7"/>
  <c r="V42" i="7"/>
  <c r="P42" i="7"/>
  <c r="M26" i="7"/>
  <c r="P10" i="7"/>
  <c r="Y10" i="7"/>
  <c r="S42" i="7"/>
  <c r="P26" i="7"/>
  <c r="S10" i="7"/>
  <c r="Y26" i="7"/>
  <c r="S26" i="7"/>
  <c r="J42" i="7"/>
  <c r="M42" i="7"/>
  <c r="T42" i="7"/>
  <c r="G10" i="7" l="1"/>
  <c r="G26" i="7"/>
  <c r="G42" i="7"/>
  <c r="M9" i="7"/>
  <c r="V9" i="7"/>
  <c r="J9" i="7"/>
  <c r="S9" i="7"/>
  <c r="Y9" i="7"/>
  <c r="P9" i="7"/>
  <c r="L26" i="7"/>
  <c r="G9" i="7" l="1"/>
  <c r="H10" i="7"/>
  <c r="I10" i="7"/>
  <c r="K10" i="7"/>
  <c r="L10" i="7"/>
  <c r="O10" i="7"/>
  <c r="Q10" i="7"/>
  <c r="R10" i="7"/>
  <c r="T10" i="7"/>
  <c r="U10" i="7"/>
  <c r="W10" i="7"/>
  <c r="X10" i="7"/>
  <c r="AA10" i="7"/>
  <c r="AC10" i="7"/>
  <c r="AD10" i="7"/>
  <c r="H26" i="7"/>
  <c r="I26" i="7"/>
  <c r="K26" i="7"/>
  <c r="N26" i="7"/>
  <c r="O26" i="7"/>
  <c r="Q26" i="7"/>
  <c r="R26" i="7"/>
  <c r="T26" i="7"/>
  <c r="U26" i="7"/>
  <c r="W26" i="7"/>
  <c r="X26" i="7"/>
  <c r="Z26" i="7"/>
  <c r="AA26" i="7"/>
  <c r="AC26" i="7"/>
  <c r="AD26" i="7"/>
  <c r="H42" i="7"/>
  <c r="I42" i="7"/>
  <c r="K42" i="7"/>
  <c r="L42" i="7"/>
  <c r="N42" i="7"/>
  <c r="O42" i="7"/>
  <c r="Q42" i="7"/>
  <c r="R42" i="7"/>
  <c r="U42" i="7"/>
  <c r="W42" i="7"/>
  <c r="X42" i="7"/>
  <c r="Z42" i="7"/>
  <c r="AA42" i="7"/>
  <c r="AC42" i="7"/>
  <c r="AD42" i="7"/>
  <c r="AI42" i="7"/>
  <c r="AI9" i="7" s="1"/>
  <c r="AJ42" i="7"/>
  <c r="AJ9" i="7" s="1"/>
  <c r="AL42" i="7"/>
  <c r="AL9" i="7" s="1"/>
  <c r="AM42" i="7"/>
  <c r="AM9" i="7" s="1"/>
  <c r="W9" i="7" l="1"/>
  <c r="Q9" i="7"/>
  <c r="X9" i="7"/>
  <c r="U9" i="7"/>
  <c r="AC9" i="7"/>
  <c r="T9" i="7"/>
  <c r="Z9" i="7"/>
  <c r="R9" i="7"/>
  <c r="N9" i="7"/>
  <c r="O9" i="7"/>
  <c r="H9" i="7"/>
  <c r="K9" i="7"/>
  <c r="AD9" i="7"/>
  <c r="L9" i="7"/>
  <c r="AA9" i="7"/>
  <c r="I9" i="7"/>
  <c r="F11" i="7" l="1"/>
  <c r="F12" i="7" l="1"/>
  <c r="F57" i="7" l="1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1" i="7"/>
  <c r="E41" i="7"/>
  <c r="F40" i="7"/>
  <c r="E40" i="7"/>
  <c r="F39" i="7"/>
  <c r="E39" i="7"/>
  <c r="F38" i="7"/>
  <c r="E38" i="7"/>
  <c r="F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E11" i="7"/>
  <c r="E12" i="7"/>
  <c r="E13" i="7"/>
  <c r="E14" i="7"/>
  <c r="E17" i="7"/>
  <c r="E18" i="7"/>
  <c r="E19" i="7"/>
  <c r="E20" i="7"/>
  <c r="E21" i="7"/>
  <c r="E22" i="7"/>
  <c r="E23" i="7"/>
  <c r="E24" i="7"/>
  <c r="E25" i="7"/>
  <c r="F25" i="7" l="1"/>
  <c r="F24" i="7"/>
  <c r="F23" i="7"/>
  <c r="F22" i="7"/>
  <c r="F21" i="7"/>
  <c r="F20" i="7"/>
  <c r="F19" i="7"/>
  <c r="F18" i="7"/>
  <c r="F17" i="7"/>
  <c r="F16" i="7"/>
  <c r="F15" i="7"/>
  <c r="F14" i="7"/>
  <c r="F13" i="7"/>
  <c r="E10" i="7" l="1"/>
  <c r="F10" i="7" l="1"/>
  <c r="AP13" i="20" l="1"/>
  <c r="AM13" i="20"/>
  <c r="AJ13" i="20"/>
  <c r="AG13" i="20"/>
  <c r="AD13" i="20"/>
  <c r="AA13" i="20"/>
  <c r="X13" i="20"/>
  <c r="U13" i="20"/>
  <c r="R13" i="20"/>
  <c r="O13" i="20"/>
  <c r="L13" i="20"/>
  <c r="I13" i="20"/>
  <c r="F13" i="20"/>
  <c r="AP12" i="20"/>
  <c r="AM12" i="20"/>
  <c r="AJ12" i="20"/>
  <c r="AG12" i="20"/>
  <c r="AD12" i="20"/>
  <c r="AA12" i="20"/>
  <c r="X12" i="20"/>
  <c r="U12" i="20"/>
  <c r="R12" i="20"/>
  <c r="O12" i="20"/>
  <c r="L12" i="20"/>
  <c r="I12" i="20"/>
  <c r="AP11" i="20"/>
  <c r="AM11" i="20"/>
  <c r="AJ11" i="20"/>
  <c r="AG11" i="20"/>
  <c r="AD11" i="20"/>
  <c r="AA11" i="20"/>
  <c r="X11" i="20"/>
  <c r="U11" i="20"/>
  <c r="R11" i="20"/>
  <c r="O11" i="20"/>
  <c r="L11" i="20"/>
  <c r="I11" i="20"/>
  <c r="AP10" i="20"/>
  <c r="AM10" i="20"/>
  <c r="AJ10" i="20"/>
  <c r="AG10" i="20"/>
  <c r="AD10" i="20"/>
  <c r="AA10" i="20"/>
  <c r="X10" i="20"/>
  <c r="U10" i="20"/>
  <c r="R10" i="20"/>
  <c r="O10" i="20"/>
  <c r="L10" i="20"/>
  <c r="I10" i="20"/>
  <c r="F10" i="20"/>
  <c r="AO9" i="20"/>
  <c r="AP9" i="20" s="1"/>
  <c r="AN9" i="20"/>
  <c r="AL9" i="20"/>
  <c r="AM9" i="20" s="1"/>
  <c r="AK9" i="20"/>
  <c r="AI9" i="20"/>
  <c r="AJ9" i="20" s="1"/>
  <c r="AH9" i="20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K9" i="20"/>
  <c r="J9" i="20"/>
  <c r="H9" i="20"/>
  <c r="I9" i="20" s="1"/>
  <c r="G9" i="20"/>
  <c r="F11" i="20" l="1"/>
  <c r="L9" i="20"/>
  <c r="E9" i="20"/>
  <c r="F12" i="20"/>
  <c r="D9" i="20"/>
  <c r="F9" i="20" l="1"/>
  <c r="AO8" i="6" l="1"/>
  <c r="AO9" i="6"/>
  <c r="AO10" i="6"/>
  <c r="AO11" i="6"/>
  <c r="AO12" i="6"/>
  <c r="AO13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50" i="6"/>
  <c r="AO51" i="6"/>
  <c r="AO52" i="6"/>
  <c r="AO53" i="6"/>
  <c r="AO54" i="6"/>
  <c r="AO55" i="6"/>
  <c r="AO56" i="6"/>
  <c r="AO57" i="6"/>
  <c r="AO58" i="6"/>
  <c r="AO59" i="6"/>
  <c r="AO60" i="6"/>
  <c r="AO61" i="6"/>
  <c r="AO62" i="6"/>
  <c r="AO63" i="6"/>
  <c r="AO64" i="6"/>
  <c r="AL8" i="6"/>
  <c r="AL9" i="6"/>
  <c r="AL10" i="6"/>
  <c r="AL11" i="6"/>
  <c r="AL12" i="6"/>
  <c r="AL13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50" i="6"/>
  <c r="AL51" i="6"/>
  <c r="AL52" i="6"/>
  <c r="AL53" i="6"/>
  <c r="AL54" i="6"/>
  <c r="AL55" i="6"/>
  <c r="AL56" i="6"/>
  <c r="AL57" i="6"/>
  <c r="AL58" i="6"/>
  <c r="AL59" i="6"/>
  <c r="AL60" i="6"/>
  <c r="AL61" i="6"/>
  <c r="AL62" i="6"/>
  <c r="AL63" i="6"/>
  <c r="AL64" i="6"/>
  <c r="AI8" i="6"/>
  <c r="AI9" i="6"/>
  <c r="AI10" i="6"/>
  <c r="AI11" i="6"/>
  <c r="AI12" i="6"/>
  <c r="AI13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4" i="6"/>
  <c r="AI35" i="6"/>
  <c r="AI36" i="6"/>
  <c r="AI37" i="6"/>
  <c r="AI38" i="6"/>
  <c r="AI39" i="6"/>
  <c r="AI40" i="6"/>
  <c r="AI41" i="6"/>
  <c r="AI42" i="6"/>
  <c r="AI43" i="6"/>
  <c r="AI44" i="6"/>
  <c r="AI45" i="6"/>
  <c r="AI46" i="6"/>
  <c r="AI47" i="6"/>
  <c r="AI48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I64" i="6"/>
  <c r="AF8" i="6"/>
  <c r="AF9" i="6"/>
  <c r="AF10" i="6"/>
  <c r="AF11" i="6"/>
  <c r="AF12" i="6"/>
  <c r="AF13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F46" i="6"/>
  <c r="AF47" i="6"/>
  <c r="AF48" i="6"/>
  <c r="AF50" i="6"/>
  <c r="AF51" i="6"/>
  <c r="AF52" i="6"/>
  <c r="AF53" i="6"/>
  <c r="AF54" i="6"/>
  <c r="AF55" i="6"/>
  <c r="AF56" i="6"/>
  <c r="AF57" i="6"/>
  <c r="AF58" i="6"/>
  <c r="AF59" i="6"/>
  <c r="AF60" i="6"/>
  <c r="AF61" i="6"/>
  <c r="AF62" i="6"/>
  <c r="AF63" i="6"/>
  <c r="AF64" i="6"/>
  <c r="AC8" i="6"/>
  <c r="AC9" i="6"/>
  <c r="AC10" i="6"/>
  <c r="AC11" i="6"/>
  <c r="AC12" i="6"/>
  <c r="AC13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Z8" i="6"/>
  <c r="Z9" i="6"/>
  <c r="Z10" i="6"/>
  <c r="Z11" i="6"/>
  <c r="Z12" i="6"/>
  <c r="Z13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W8" i="6"/>
  <c r="W9" i="6"/>
  <c r="W10" i="6"/>
  <c r="W11" i="6"/>
  <c r="W12" i="6"/>
  <c r="W13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T8" i="6"/>
  <c r="T9" i="6"/>
  <c r="T10" i="6"/>
  <c r="T11" i="6"/>
  <c r="T12" i="6"/>
  <c r="T13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Q8" i="6"/>
  <c r="Q9" i="6"/>
  <c r="Q10" i="6"/>
  <c r="Q11" i="6"/>
  <c r="Q12" i="6"/>
  <c r="Q13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N8" i="6"/>
  <c r="N9" i="6"/>
  <c r="N10" i="6"/>
  <c r="N11" i="6"/>
  <c r="N12" i="6"/>
  <c r="N13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AO7" i="6"/>
  <c r="AL7" i="6"/>
  <c r="AI7" i="6"/>
  <c r="AF7" i="6"/>
  <c r="AC7" i="6"/>
  <c r="Z7" i="6"/>
  <c r="W7" i="6"/>
  <c r="T7" i="6"/>
  <c r="Q7" i="6"/>
  <c r="N7" i="6"/>
  <c r="H8" i="6"/>
  <c r="H9" i="6"/>
  <c r="H10" i="6"/>
  <c r="H11" i="6"/>
  <c r="H12" i="6"/>
  <c r="H13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K8" i="6"/>
  <c r="K9" i="6"/>
  <c r="K10" i="6"/>
  <c r="K11" i="6"/>
  <c r="K12" i="6"/>
  <c r="K13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AQ57" i="6" l="1"/>
  <c r="AR22" i="6" l="1"/>
  <c r="AQ21" i="6"/>
  <c r="AR11" i="6" l="1"/>
  <c r="AR12" i="6"/>
  <c r="AQ11" i="6"/>
  <c r="AS11" i="6" l="1"/>
  <c r="AR25" i="6" l="1"/>
  <c r="AQ19" i="6"/>
  <c r="AR23" i="6" l="1"/>
  <c r="AQ23" i="6"/>
  <c r="AR58" i="6"/>
  <c r="AR21" i="6"/>
  <c r="AR7" i="6"/>
  <c r="AQ7" i="6"/>
  <c r="AR37" i="6"/>
  <c r="AQ37" i="6"/>
  <c r="AQ42" i="6"/>
  <c r="AQ8" i="6"/>
  <c r="E42" i="7" l="1"/>
  <c r="E26" i="7"/>
  <c r="F26" i="7"/>
  <c r="AK15" i="6"/>
  <c r="AL15" i="6" s="1"/>
  <c r="AR8" i="6"/>
  <c r="AR9" i="6"/>
  <c r="AR10" i="6"/>
  <c r="AR13" i="6"/>
  <c r="AR16" i="6"/>
  <c r="AR17" i="6"/>
  <c r="AR18" i="6"/>
  <c r="AR19" i="6"/>
  <c r="AR20" i="6"/>
  <c r="AR24" i="6"/>
  <c r="AR26" i="6"/>
  <c r="AR27" i="6"/>
  <c r="AR28" i="6"/>
  <c r="AR29" i="6"/>
  <c r="AR30" i="6"/>
  <c r="AR31" i="6"/>
  <c r="AR32" i="6"/>
  <c r="AR34" i="6"/>
  <c r="AR35" i="6"/>
  <c r="AR36" i="6"/>
  <c r="AR38" i="6"/>
  <c r="AR39" i="6"/>
  <c r="AR40" i="6"/>
  <c r="AR41" i="6"/>
  <c r="AR42" i="6"/>
  <c r="AR43" i="6"/>
  <c r="AR44" i="6"/>
  <c r="AR45" i="6"/>
  <c r="AR46" i="6"/>
  <c r="AR47" i="6"/>
  <c r="AR48" i="6"/>
  <c r="AR50" i="6"/>
  <c r="AR51" i="6"/>
  <c r="AR52" i="6"/>
  <c r="AR53" i="6"/>
  <c r="AR54" i="6"/>
  <c r="AR55" i="6"/>
  <c r="AR56" i="6"/>
  <c r="AR57" i="6"/>
  <c r="AR59" i="6"/>
  <c r="AR60" i="6"/>
  <c r="AR61" i="6"/>
  <c r="AR62" i="6"/>
  <c r="AR63" i="6"/>
  <c r="AR64" i="6"/>
  <c r="AQ16" i="6"/>
  <c r="AQ17" i="6"/>
  <c r="AQ18" i="6"/>
  <c r="AQ20" i="6"/>
  <c r="AQ22" i="6"/>
  <c r="AQ24" i="6"/>
  <c r="AQ25" i="6"/>
  <c r="AQ26" i="6"/>
  <c r="AQ27" i="6"/>
  <c r="AQ28" i="6"/>
  <c r="AQ29" i="6"/>
  <c r="AQ30" i="6"/>
  <c r="AQ31" i="6"/>
  <c r="AQ32" i="6"/>
  <c r="AQ34" i="6"/>
  <c r="AQ35" i="6"/>
  <c r="AQ36" i="6"/>
  <c r="AQ38" i="6"/>
  <c r="AQ39" i="6"/>
  <c r="AQ40" i="6"/>
  <c r="AQ41" i="6"/>
  <c r="AQ43" i="6"/>
  <c r="AQ44" i="6"/>
  <c r="AQ45" i="6"/>
  <c r="AQ46" i="6"/>
  <c r="AQ47" i="6"/>
  <c r="AQ48" i="6"/>
  <c r="AQ50" i="6"/>
  <c r="AQ51" i="6"/>
  <c r="AQ52" i="6"/>
  <c r="AQ53" i="6"/>
  <c r="AQ54" i="6"/>
  <c r="AQ55" i="6"/>
  <c r="AQ56" i="6"/>
  <c r="AQ58" i="6"/>
  <c r="AQ59" i="6"/>
  <c r="AQ60" i="6"/>
  <c r="AQ61" i="6"/>
  <c r="AQ62" i="6"/>
  <c r="AQ63" i="6"/>
  <c r="AQ64" i="6"/>
  <c r="AQ13" i="6"/>
  <c r="AQ9" i="6"/>
  <c r="AQ10" i="6"/>
  <c r="AQ12" i="6"/>
  <c r="AN49" i="6"/>
  <c r="AO49" i="6" s="1"/>
  <c r="AM49" i="6"/>
  <c r="AN15" i="6"/>
  <c r="AO15" i="6" s="1"/>
  <c r="AM15" i="6"/>
  <c r="E9" i="7" l="1"/>
  <c r="AM14" i="6"/>
  <c r="AN14" i="6"/>
  <c r="AO14" i="6" s="1"/>
  <c r="G15" i="6" l="1"/>
  <c r="I15" i="6"/>
  <c r="J15" i="6"/>
  <c r="L15" i="6"/>
  <c r="M15" i="6"/>
  <c r="O15" i="6"/>
  <c r="P15" i="6"/>
  <c r="Q15" i="6" s="1"/>
  <c r="R15" i="6"/>
  <c r="S15" i="6"/>
  <c r="T15" i="6" s="1"/>
  <c r="U15" i="6"/>
  <c r="V15" i="6"/>
  <c r="W15" i="6" s="1"/>
  <c r="X15" i="6"/>
  <c r="Y15" i="6"/>
  <c r="Z15" i="6" s="1"/>
  <c r="AA15" i="6"/>
  <c r="AB15" i="6"/>
  <c r="AC15" i="6" s="1"/>
  <c r="AD15" i="6"/>
  <c r="AE15" i="6"/>
  <c r="AF15" i="6" s="1"/>
  <c r="AG15" i="6"/>
  <c r="AH15" i="6"/>
  <c r="AI15" i="6" s="1"/>
  <c r="AJ15" i="6"/>
  <c r="F15" i="6"/>
  <c r="N15" i="6" l="1"/>
  <c r="H15" i="6"/>
  <c r="K15" i="6"/>
  <c r="AQ15" i="6"/>
  <c r="AR15" i="6"/>
  <c r="AS32" i="6" l="1"/>
  <c r="AK49" i="6" l="1"/>
  <c r="AL49" i="6" s="1"/>
  <c r="AJ49" i="6"/>
  <c r="AK33" i="6"/>
  <c r="AL33" i="6" s="1"/>
  <c r="AJ33" i="6"/>
  <c r="AJ14" i="6" l="1"/>
  <c r="AK14" i="6"/>
  <c r="AL14" i="6" s="1"/>
  <c r="AS10" i="6" l="1"/>
  <c r="AQ81" i="6" l="1"/>
  <c r="AR80" i="6"/>
  <c r="AR81" i="6"/>
  <c r="AQ80" i="6"/>
  <c r="AS81" i="6" l="1"/>
  <c r="AR77" i="6"/>
  <c r="AR78" i="6"/>
  <c r="AR79" i="6"/>
  <c r="AQ79" i="6"/>
  <c r="AQ78" i="6"/>
  <c r="AQ77" i="6"/>
  <c r="AS80" i="6"/>
  <c r="AS77" i="6" l="1"/>
  <c r="AS78" i="6"/>
  <c r="AS79" i="6"/>
  <c r="AS7" i="6"/>
  <c r="F42" i="7" l="1"/>
  <c r="F9" i="7" l="1"/>
  <c r="AS52" i="6"/>
  <c r="AS53" i="6"/>
  <c r="AS54" i="6"/>
  <c r="AS56" i="6"/>
  <c r="AS57" i="6"/>
  <c r="AS58" i="6"/>
  <c r="AS60" i="6"/>
  <c r="AS61" i="6"/>
  <c r="AS62" i="6"/>
  <c r="AS64" i="6"/>
  <c r="AS35" i="6"/>
  <c r="AS36" i="6"/>
  <c r="AS38" i="6"/>
  <c r="AS39" i="6"/>
  <c r="AS40" i="6"/>
  <c r="AS42" i="6"/>
  <c r="AS43" i="6"/>
  <c r="AS44" i="6"/>
  <c r="AS46" i="6"/>
  <c r="AS47" i="6"/>
  <c r="AS48" i="6"/>
  <c r="AS18" i="6"/>
  <c r="AS19" i="6"/>
  <c r="AS20" i="6"/>
  <c r="AS22" i="6"/>
  <c r="AS23" i="6"/>
  <c r="AS24" i="6"/>
  <c r="AS26" i="6"/>
  <c r="AS27" i="6"/>
  <c r="AS28" i="6"/>
  <c r="AS30" i="6"/>
  <c r="AS31" i="6"/>
  <c r="AS9" i="6"/>
  <c r="AS8" i="6"/>
  <c r="AS12" i="6" l="1"/>
  <c r="AS29" i="6"/>
  <c r="AS25" i="6"/>
  <c r="AS21" i="6"/>
  <c r="AS17" i="6"/>
  <c r="AS45" i="6"/>
  <c r="AS41" i="6"/>
  <c r="AS37" i="6"/>
  <c r="AS63" i="6"/>
  <c r="AS59" i="6"/>
  <c r="AS55" i="6"/>
  <c r="AS51" i="6"/>
  <c r="AS13" i="6"/>
  <c r="AH49" i="6" l="1"/>
  <c r="AI49" i="6" s="1"/>
  <c r="AG49" i="6"/>
  <c r="AH33" i="6"/>
  <c r="AI33" i="6" s="1"/>
  <c r="AG33" i="6"/>
  <c r="AH14" i="6" l="1"/>
  <c r="AI14" i="6" s="1"/>
  <c r="AG14" i="6"/>
  <c r="AE49" i="6" l="1"/>
  <c r="AF49" i="6" s="1"/>
  <c r="AD49" i="6"/>
  <c r="AE33" i="6"/>
  <c r="AF33" i="6" s="1"/>
  <c r="AD33" i="6"/>
  <c r="AD14" i="6" l="1"/>
  <c r="AE14" i="6"/>
  <c r="AF14" i="6" s="1"/>
  <c r="M49" i="6" l="1"/>
  <c r="L49" i="6"/>
  <c r="J49" i="6"/>
  <c r="I49" i="6"/>
  <c r="G49" i="6"/>
  <c r="F49" i="6"/>
  <c r="M33" i="6"/>
  <c r="L33" i="6"/>
  <c r="J33" i="6"/>
  <c r="I33" i="6"/>
  <c r="G33" i="6"/>
  <c r="F33" i="6"/>
  <c r="K7" i="6"/>
  <c r="H7" i="6"/>
  <c r="K33" i="6" l="1"/>
  <c r="H49" i="6"/>
  <c r="N49" i="6"/>
  <c r="N33" i="6"/>
  <c r="H33" i="6"/>
  <c r="K49" i="6"/>
  <c r="G14" i="6"/>
  <c r="J14" i="6"/>
  <c r="M14" i="6"/>
  <c r="I14" i="6"/>
  <c r="F14" i="6"/>
  <c r="L14" i="6"/>
  <c r="N14" i="6" l="1"/>
  <c r="H14" i="6"/>
  <c r="K14" i="6"/>
  <c r="AB49" i="6" l="1"/>
  <c r="AC49" i="6" s="1"/>
  <c r="AA49" i="6"/>
  <c r="AB33" i="6"/>
  <c r="AC33" i="6" s="1"/>
  <c r="AA33" i="6"/>
  <c r="AA14" i="6" l="1"/>
  <c r="AB14" i="6"/>
  <c r="AC14" i="6" s="1"/>
  <c r="O33" i="6"/>
  <c r="O49" i="6"/>
  <c r="O14" i="6" l="1"/>
  <c r="Y49" i="6" l="1"/>
  <c r="Z49" i="6" s="1"/>
  <c r="X49" i="6"/>
  <c r="Y33" i="6"/>
  <c r="Z33" i="6" s="1"/>
  <c r="X33" i="6"/>
  <c r="Y14" i="6" l="1"/>
  <c r="Z14" i="6" s="1"/>
  <c r="X14" i="6"/>
  <c r="V49" i="6" l="1"/>
  <c r="W49" i="6" s="1"/>
  <c r="U49" i="6"/>
  <c r="V33" i="6"/>
  <c r="W33" i="6" s="1"/>
  <c r="U33" i="6"/>
  <c r="V14" i="6" l="1"/>
  <c r="W14" i="6" s="1"/>
  <c r="U14" i="6"/>
  <c r="S49" i="6" l="1"/>
  <c r="T49" i="6" s="1"/>
  <c r="R49" i="6"/>
  <c r="AQ49" i="6" s="1"/>
  <c r="S33" i="6"/>
  <c r="T33" i="6" s="1"/>
  <c r="R33" i="6"/>
  <c r="AQ33" i="6" s="1"/>
  <c r="P49" i="6"/>
  <c r="Q49" i="6" s="1"/>
  <c r="P33" i="6"/>
  <c r="AR33" i="6" l="1"/>
  <c r="Q33" i="6"/>
  <c r="AR49" i="6"/>
  <c r="AR82" i="6" s="1"/>
  <c r="AQ76" i="6"/>
  <c r="AQ82" i="6"/>
  <c r="AS16" i="6"/>
  <c r="AS34" i="6"/>
  <c r="AS50" i="6"/>
  <c r="S14" i="6"/>
  <c r="T14" i="6" s="1"/>
  <c r="R14" i="6"/>
  <c r="AQ14" i="6" s="1"/>
  <c r="P14" i="6"/>
  <c r="Q14" i="6" s="1"/>
  <c r="AR14" i="6" l="1"/>
  <c r="AR87" i="6" s="1"/>
  <c r="AR76" i="6"/>
  <c r="AR83" i="6" s="1"/>
  <c r="AS15" i="6"/>
  <c r="AQ83" i="6"/>
  <c r="AS82" i="6"/>
  <c r="AQ87" i="6"/>
  <c r="AS49" i="6"/>
  <c r="AS33" i="6"/>
  <c r="AS76" i="6" l="1"/>
  <c r="AS83" i="6"/>
  <c r="AS87" i="6"/>
  <c r="AS14" i="6"/>
</calcChain>
</file>

<file path=xl/sharedStrings.xml><?xml version="1.0" encoding="utf-8"?>
<sst xmlns="http://schemas.openxmlformats.org/spreadsheetml/2006/main" count="675" uniqueCount="219">
  <si>
    <t>DIRESA CALLAO</t>
  </si>
  <si>
    <t>%</t>
  </si>
  <si>
    <t xml:space="preserve">HOSPITALES    </t>
  </si>
  <si>
    <t xml:space="preserve">RED DE SALUD BONILLA    </t>
  </si>
  <si>
    <t xml:space="preserve">    C.S. MANUEL BONILLA</t>
  </si>
  <si>
    <t xml:space="preserve">    C.S. PUERTO NUEVO</t>
  </si>
  <si>
    <t xml:space="preserve">    C.S. LA PUNTA</t>
  </si>
  <si>
    <t xml:space="preserve">    P.S. SAN JUAN BOSCO</t>
  </si>
  <si>
    <t xml:space="preserve">    C.S. SANTA FE</t>
  </si>
  <si>
    <t xml:space="preserve">    P.S. CALLAO</t>
  </si>
  <si>
    <t xml:space="preserve">    P.S. JOSE BOTERIN</t>
  </si>
  <si>
    <t xml:space="preserve">    C.S. JOSE OLAYA</t>
  </si>
  <si>
    <t xml:space="preserve">    P.S. MIGUEL GRAU</t>
  </si>
  <si>
    <t xml:space="preserve">    C.S. SANTA ROSA</t>
  </si>
  <si>
    <t xml:space="preserve">    C.S. RAMON CASTILLA</t>
  </si>
  <si>
    <t xml:space="preserve">    P.S. JUAN PABLO II</t>
  </si>
  <si>
    <t xml:space="preserve">RED DE SALUD BEPECA    </t>
  </si>
  <si>
    <t xml:space="preserve">    C.S. FAUCETT</t>
  </si>
  <si>
    <t xml:space="preserve">    P.S. 200 MILLAS</t>
  </si>
  <si>
    <t xml:space="preserve">    P.S. PALMERAS DE OQUENDO</t>
  </si>
  <si>
    <t xml:space="preserve">    P.S. PREVI</t>
  </si>
  <si>
    <t xml:space="preserve">    P.S. BOCANEGRA</t>
  </si>
  <si>
    <t xml:space="preserve">    P.S. EL ALAMO</t>
  </si>
  <si>
    <t xml:space="preserve">    P.S. AEROPUERTO</t>
  </si>
  <si>
    <t xml:space="preserve">    C.S. PLAYA RIMAC</t>
  </si>
  <si>
    <t xml:space="preserve">    P.S. POLIGONO IV</t>
  </si>
  <si>
    <t xml:space="preserve">    C.S. VILLA SR. DE LOS MILAGROS</t>
  </si>
  <si>
    <t xml:space="preserve">    P.S. LA PERLA</t>
  </si>
  <si>
    <t xml:space="preserve">RED DE SALUD VENTANILLA    </t>
  </si>
  <si>
    <t xml:space="preserve">    P.S. ANGAMOS</t>
  </si>
  <si>
    <t xml:space="preserve">    P.S. HIJOS DEL ALMIRANTE GRAU</t>
  </si>
  <si>
    <t xml:space="preserve">    P.S. DEFENSORES DE LA PATRIA</t>
  </si>
  <si>
    <t xml:space="preserve">    P.S. VENTANILLA ALTA</t>
  </si>
  <si>
    <t xml:space="preserve">    C.S. LUIS FELIPE DE LAS CASAS</t>
  </si>
  <si>
    <t xml:space="preserve">    P.S. MI PERU</t>
  </si>
  <si>
    <t xml:space="preserve">    P.S. VENTANILLA ESTE</t>
  </si>
  <si>
    <t xml:space="preserve">    C.S. VENTANILLA BAJA</t>
  </si>
  <si>
    <t>HOSPITAL NAC. DANIEL A. CARRION</t>
  </si>
  <si>
    <t>HOSPITAL SAN JOSE</t>
  </si>
  <si>
    <t>HOSPITAL DE VENTANILLA</t>
  </si>
  <si>
    <t>C.S. 03 DE FEBRERO</t>
  </si>
  <si>
    <t>P.S. BAHIA BLANCA</t>
  </si>
  <si>
    <t>P.S. CIUDAD PACHACUTEC</t>
  </si>
  <si>
    <t>C.S. SANTA ROSA DE PACHACUTEC</t>
  </si>
  <si>
    <t>101 C.S. MANUEL BONILLA</t>
  </si>
  <si>
    <t>102 C.S. ALBERTO BARTON</t>
  </si>
  <si>
    <t>103 C.S. PUERTO NUEVO</t>
  </si>
  <si>
    <t>104 C.S. LA PUNTA</t>
  </si>
  <si>
    <t>105 P.S. SAN JUAN BOSCO</t>
  </si>
  <si>
    <t>106 C.S. SANTA FE</t>
  </si>
  <si>
    <t>107 P.S. CALLAO</t>
  </si>
  <si>
    <t>108 P.S. JOSE BOTERIN</t>
  </si>
  <si>
    <t>109 C.S. JOSE OLAYA</t>
  </si>
  <si>
    <t>110 P.S. MIGUEL GRAU</t>
  </si>
  <si>
    <t>113 C.S. RAMON CASTILLA</t>
  </si>
  <si>
    <t>115 C.S. ACAPULCO</t>
  </si>
  <si>
    <t>116 P.S. JUAN PABLO II</t>
  </si>
  <si>
    <t>201 P.S. FAUCETT</t>
  </si>
  <si>
    <t>202 P.S. 200 MILLAS</t>
  </si>
  <si>
    <t>203 P.S. PALMERAS DE OQUENDO</t>
  </si>
  <si>
    <t>204 C.S. SESQUICENTENARIO</t>
  </si>
  <si>
    <t>205 P.S. PREVI</t>
  </si>
  <si>
    <t>206 P.S. BOCANEGRA</t>
  </si>
  <si>
    <t>207 P.S. EL ALAMO</t>
  </si>
  <si>
    <t>208 P.S. AEROPUERTO</t>
  </si>
  <si>
    <t>210 P.S. POLIGONO IV</t>
  </si>
  <si>
    <t>211 C.S. BELLAVISTA</t>
  </si>
  <si>
    <t>212 C.S. ALTA MAR</t>
  </si>
  <si>
    <t>213 C.S. VILLA SR. DE LOS MILAGROS</t>
  </si>
  <si>
    <t>214 C.S. CARMEN DE LA LEGUA</t>
  </si>
  <si>
    <t>215 P.S. LA PERLA</t>
  </si>
  <si>
    <t>301 C.S.M.I. PACHACUTEC PERU-COREA</t>
  </si>
  <si>
    <t>302 C.S. 03 DE FEBRERO</t>
  </si>
  <si>
    <t>303 P.S. BAHIA BLANCA</t>
  </si>
  <si>
    <t>304 P.S. CIUDAD PACHACUTEC</t>
  </si>
  <si>
    <t>305 C.S. SANTA ROSA DE PACHACUTEC</t>
  </si>
  <si>
    <t>306 P.S. ANGAMOS</t>
  </si>
  <si>
    <t>307 P.S. HIJOS DEL ALMIRANTE GRAU</t>
  </si>
  <si>
    <t>308 P.S. DEFENSORES DE LA PATRIA</t>
  </si>
  <si>
    <t>309 P.S. VENTANILLA ALTA</t>
  </si>
  <si>
    <t>310 C.S. VILLA LOS REYES</t>
  </si>
  <si>
    <t>311 C.S. LUIS FELIPE DE LAS CASAS</t>
  </si>
  <si>
    <t>312 P.S. MI PERU</t>
  </si>
  <si>
    <t>313 C.S. MARQUEZ</t>
  </si>
  <si>
    <t>314 P.S. VENTANILLA ESTE</t>
  </si>
  <si>
    <t>315 C.S. VENTANILLA BAJA</t>
  </si>
  <si>
    <t>ESTABLECIMIENTO</t>
  </si>
  <si>
    <t>N° DE ATENCIONES</t>
  </si>
  <si>
    <t>NUMERO DE HORA MEDICOS</t>
  </si>
  <si>
    <t>VALOR DEL INDICADOR</t>
  </si>
  <si>
    <t>002 HOSP. NAC. DANIEL A. CARRION</t>
  </si>
  <si>
    <t>003 HOSP. SAN JOSE</t>
  </si>
  <si>
    <t>005 C.S. SANIDAD AEREA</t>
  </si>
  <si>
    <t>005 HOSPITAL DE VENTANILLA</t>
  </si>
  <si>
    <t>005 P.S. BENEFICENCIA DEL CALLAO</t>
  </si>
  <si>
    <t>111 C.S. SANTA ROSA</t>
  </si>
  <si>
    <t>112 C.S. GAMBETTA ALTA</t>
  </si>
  <si>
    <t>118 P.S. CENTRO DE DESARROLLO JUVENIL DEL CALLAO</t>
  </si>
  <si>
    <t>209 C.S. PLAYA RIMAC</t>
  </si>
  <si>
    <t>LEYENDA:</t>
  </si>
  <si>
    <t>INDICADOR (8): PRODUCTIVIDAD HORA-MEDICO EN CONSULTA EXTERNA</t>
  </si>
  <si>
    <t>ESTÁNDAR I NIVEL: 5 POR HORA</t>
  </si>
  <si>
    <t>TOTAL REDES</t>
  </si>
  <si>
    <t>RED DE SALUD VENTANILLA</t>
  </si>
  <si>
    <t>RED DE SALUD BEPECA</t>
  </si>
  <si>
    <t>NIVEL</t>
  </si>
  <si>
    <t>DEPARTAMENTO</t>
  </si>
  <si>
    <t>PROVINCIA</t>
  </si>
  <si>
    <t>DISTRITO</t>
  </si>
  <si>
    <t>II</t>
  </si>
  <si>
    <t>I</t>
  </si>
  <si>
    <t>LIMA</t>
  </si>
  <si>
    <t>C ALLAO</t>
  </si>
  <si>
    <t>CARMEN DE LA LEGUA</t>
  </si>
  <si>
    <t>LA PERLA</t>
  </si>
  <si>
    <t>BELLAVISTA</t>
  </si>
  <si>
    <t>VENTANILLA</t>
  </si>
  <si>
    <t>CALLAO</t>
  </si>
  <si>
    <t>LA PUNTA</t>
  </si>
  <si>
    <t>III</t>
  </si>
  <si>
    <t>INDICADOR DE DESEMPEÑO</t>
  </si>
  <si>
    <t>ÉXITO: DE 5 A MAS</t>
  </si>
  <si>
    <t>EN PROCESO: DE 4 A 4.99</t>
  </si>
  <si>
    <t>RIESGO: MENOS 4</t>
  </si>
  <si>
    <t>HOSPITAL DE REHABILITACION DEL CALLAO</t>
  </si>
  <si>
    <t>119 C.S. CENTRO REGIONAL DE BIENESTAR EMOCIONAL Y SALUD MENTAL</t>
  </si>
  <si>
    <t>ADAMO</t>
  </si>
  <si>
    <t>FUENTE: BASE DE DATOS HIS /OITE_ESTADISTICA</t>
  </si>
  <si>
    <t>ACUMULADO ENE - DIC 2016</t>
  </si>
  <si>
    <t>ENERO-2016</t>
  </si>
  <si>
    <t>FEBRERO-2016</t>
  </si>
  <si>
    <t>MARZO-2016</t>
  </si>
  <si>
    <t>ABRIL-2016</t>
  </si>
  <si>
    <t>MAYO-2016</t>
  </si>
  <si>
    <t>JUNIO-2016</t>
  </si>
  <si>
    <t>JULIO-2016</t>
  </si>
  <si>
    <t>AGOSTO-2016</t>
  </si>
  <si>
    <t>SETIEMBRE-2016</t>
  </si>
  <si>
    <t>OCTUBRE-2016</t>
  </si>
  <si>
    <t>NOVIEMBRE-2016</t>
  </si>
  <si>
    <t>DICIEMBRE-2016</t>
  </si>
  <si>
    <t>DIRECCION REGIONAL DE SALUD DEL CALLAO 2016</t>
  </si>
  <si>
    <t>REFERENCIAS Y CONTRAREFERENCIA REALIZADAS EN EL APLICATIVO REFCON MINSA (en el marco de la continuidad de la atención)</t>
  </si>
  <si>
    <t>III-1</t>
  </si>
  <si>
    <t>II-2</t>
  </si>
  <si>
    <t>II-1</t>
  </si>
  <si>
    <t>II-E</t>
  </si>
  <si>
    <t>I-4</t>
  </si>
  <si>
    <t>I-3</t>
  </si>
  <si>
    <t>I-2</t>
  </si>
  <si>
    <t>MARZO 2020</t>
  </si>
  <si>
    <t>ABRIL 2020</t>
  </si>
  <si>
    <t>MAYO 2020</t>
  </si>
  <si>
    <t>JUNIO 2020</t>
  </si>
  <si>
    <t>JULIO 2020</t>
  </si>
  <si>
    <t>AGOSTO 2020</t>
  </si>
  <si>
    <t>SETIEMBRE 2020</t>
  </si>
  <si>
    <t>OCTUBRE 2020</t>
  </si>
  <si>
    <t>NOVIEMBRE 2020</t>
  </si>
  <si>
    <t>DICIEMBRE 2020</t>
  </si>
  <si>
    <t>ACUMULADO ENE - DIC 2020</t>
  </si>
  <si>
    <t>N° de referencias por apoyo al diagnostico efectuadas en el mismo período</t>
  </si>
  <si>
    <t>ÉXITO (VERDE): &gt;= DEL 20%</t>
  </si>
  <si>
    <t>RIESGO (ROJO): &lt; DE 20%</t>
  </si>
  <si>
    <t>FUENTE: APLICATIVO REFCON MINSA/OITE_ESTADISTICA</t>
  </si>
  <si>
    <t>HOSPITAL DE REHABILITACIÓN</t>
  </si>
  <si>
    <t xml:space="preserve">LOGRO ESPERADO ANUAL 2020: </t>
  </si>
  <si>
    <t>HOSPITALES</t>
  </si>
  <si>
    <t>ESTABLECIMIENTOS</t>
  </si>
  <si>
    <r>
      <t xml:space="preserve">    C.S. ALBERTO BARTON </t>
    </r>
    <r>
      <rPr>
        <b/>
        <sz val="12"/>
        <rFont val="Tahoma"/>
        <family val="2"/>
      </rPr>
      <t>(e-Qhali)</t>
    </r>
  </si>
  <si>
    <r>
      <t xml:space="preserve">    C.S. NESTOR GAMBETTA </t>
    </r>
    <r>
      <rPr>
        <b/>
        <sz val="12"/>
        <rFont val="Tahoma"/>
        <family val="2"/>
      </rPr>
      <t>(e-Qhali)</t>
    </r>
  </si>
  <si>
    <r>
      <t xml:space="preserve">    C.S. ACAPULCO </t>
    </r>
    <r>
      <rPr>
        <b/>
        <sz val="12"/>
        <rFont val="Tahoma"/>
        <family val="2"/>
      </rPr>
      <t>(e-Qhali)</t>
    </r>
  </si>
  <si>
    <r>
      <t xml:space="preserve">    C.S. SESQUICENTENARIO </t>
    </r>
    <r>
      <rPr>
        <b/>
        <sz val="12"/>
        <rFont val="Tahoma"/>
        <family val="2"/>
      </rPr>
      <t>(e-Qhali)</t>
    </r>
  </si>
  <si>
    <r>
      <t xml:space="preserve">    C.S. BELLAVISTA </t>
    </r>
    <r>
      <rPr>
        <b/>
        <sz val="12"/>
        <rFont val="Tahoma"/>
        <family val="2"/>
      </rPr>
      <t>(e-Qhali)</t>
    </r>
  </si>
  <si>
    <r>
      <t xml:space="preserve">    C.S. ALTA MAR</t>
    </r>
    <r>
      <rPr>
        <b/>
        <sz val="12"/>
        <rFont val="Tahoma"/>
        <family val="2"/>
      </rPr>
      <t xml:space="preserve"> (e-Qhali)</t>
    </r>
  </si>
  <si>
    <r>
      <t xml:space="preserve">    C.S. CARMEN DE LA LEGUA</t>
    </r>
    <r>
      <rPr>
        <b/>
        <sz val="12"/>
        <rFont val="Tahoma"/>
        <family val="2"/>
      </rPr>
      <t xml:space="preserve"> (e-Qhali)</t>
    </r>
  </si>
  <si>
    <r>
      <t xml:space="preserve">C.S. M.I.PACHACUTEC PERU-COREA </t>
    </r>
    <r>
      <rPr>
        <b/>
        <sz val="12"/>
        <rFont val="Tahoma"/>
        <family val="2"/>
      </rPr>
      <t xml:space="preserve"> (e-Qhali)</t>
    </r>
  </si>
  <si>
    <r>
      <t xml:space="preserve">    C.S. VILLA LOS REYES </t>
    </r>
    <r>
      <rPr>
        <b/>
        <sz val="12"/>
        <rFont val="Tahoma"/>
        <family val="2"/>
      </rPr>
      <t>(e-Qhali)</t>
    </r>
  </si>
  <si>
    <r>
      <t xml:space="preserve">    C.S. MARQUEZ </t>
    </r>
    <r>
      <rPr>
        <b/>
        <sz val="12"/>
        <rFont val="Tahoma"/>
        <family val="2"/>
      </rPr>
      <t>(e-Qhali)</t>
    </r>
  </si>
  <si>
    <t>ENERO 2020</t>
  </si>
  <si>
    <t>01_07FEBRERO 2020</t>
  </si>
  <si>
    <t>Hospitales mensual 5 referencias efectuadas y 5 contrareferencias recibidas</t>
  </si>
  <si>
    <t>N° de contrareferencias recibidas ingresadas en el aplicativo REFCON</t>
  </si>
  <si>
    <t>N° de referencias efectuadas registradas en el aplicativo REFCON</t>
  </si>
  <si>
    <t>HOSP. DE VENTANILLA</t>
  </si>
  <si>
    <t>HOSP. SAN JOSE DEL CALLAO</t>
  </si>
  <si>
    <t>HOSP. NAC. DANIEL A. CARRION</t>
  </si>
  <si>
    <t>HOSP. REHABILITACION</t>
  </si>
  <si>
    <t>N° de referencias por apoyo al diagnostico, consulta externe y emergencias efectuadas en el mismo período</t>
  </si>
  <si>
    <t xml:space="preserve">LOGRO ESPERADO ANUAL 2022: </t>
  </si>
  <si>
    <t>ENERO 2022</t>
  </si>
  <si>
    <t>FEBRERO 2022</t>
  </si>
  <si>
    <t>MARZO 2022</t>
  </si>
  <si>
    <t>ABRIL 2022</t>
  </si>
  <si>
    <t>MAYO 2022</t>
  </si>
  <si>
    <t>Establecimientos de I nivel mensual 100%</t>
  </si>
  <si>
    <t>JUNIO 2022</t>
  </si>
  <si>
    <t>N° de referencias enviadas CONTRAREFERIDAS y contrareferencias enviadas con estado ACEPTADO y PACIENTE CITADO en un período*</t>
  </si>
  <si>
    <t>N° de referencias enviadas con estado PACIENTE CITADO, ACEPTADO, PACIENTE RECIBIDO en un periodo*</t>
  </si>
  <si>
    <t>SI TIENE DE 6 A &lt;10 REFERENCIAS Y DE 6 A &lt;10 CONTRAREFERENCIA : 30% CUMPLIMIENTO</t>
  </si>
  <si>
    <t>SI TIENE DE 14 A &lt;20 REFERENCIAS Y DE 14 A &lt;20 CONTRAREFERENCIAS : 70% DE CUMPLIMIENTO</t>
  </si>
  <si>
    <t>SI TIENE &gt;=20 REFERENCIAS Y &gt;=20 CONTRAREFEENCIAS : 100% DE CUMPLIMIENTO</t>
  </si>
  <si>
    <t>SI TIENE &lt;6 REFERENCIAS Y &lt;6 CONTRAREFERENCIAS : 0% CUMPLIMIENTO</t>
  </si>
  <si>
    <t>SI TIENE DE 10 A &lt;14 REFERENCIAS Y DE  10 A &lt;14 CONTRAREFERENCIAS: 50% DE CUMPLIMIENTO</t>
  </si>
  <si>
    <t>env_ref</t>
  </si>
  <si>
    <t>Cumple</t>
  </si>
  <si>
    <t>env_ref
env_conref</t>
  </si>
  <si>
    <t xml:space="preserve">Plantilla según el calculo de ficha </t>
  </si>
  <si>
    <t>Promedio semestral según calculo de ficha</t>
  </si>
  <si>
    <t>TOTAL</t>
  </si>
  <si>
    <t>JULIO 2022</t>
  </si>
  <si>
    <t>AGOSTO 2022</t>
  </si>
  <si>
    <t>SEPTIEMBRE 2022</t>
  </si>
  <si>
    <t>OCTUBRE 2022</t>
  </si>
  <si>
    <t>NOVIEMBRE 2022</t>
  </si>
  <si>
    <t>DICIEMBRE 2022</t>
  </si>
  <si>
    <t>SETIEMBRE 2022</t>
  </si>
  <si>
    <t>N° de contrareferencias enviadas con estado ACEPTADO y PACIENTE CITADO en un período*</t>
  </si>
  <si>
    <t>FUENTE: APLICATIVO REFCON MINSA/OITE_ESTADISTICA (18/01/2023 15:06)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</si>
</sst>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b/>
      <sz val="10"/>
      <name val="Arial Narrow"/>
      <family val="2"/>
    </font>
    <font>
      <sz val="10"/>
      <name val="Tahoma"/>
      <family val="2"/>
    </font>
    <font>
      <sz val="9"/>
      <name val="Tahoma"/>
      <family val="2"/>
    </font>
    <font>
      <b/>
      <sz val="11"/>
      <name val="Arial Narrow"/>
      <family val="2"/>
    </font>
    <font>
      <b/>
      <sz val="12"/>
      <name val="Tahoma"/>
      <family val="2"/>
    </font>
    <font>
      <b/>
      <sz val="8"/>
      <color indexed="8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sz val="14"/>
      <name val="Tahoma"/>
      <family val="2"/>
    </font>
    <font>
      <sz val="14"/>
      <color theme="1"/>
      <name val="Calibri"/>
      <family val="2"/>
      <scheme val="minor"/>
    </font>
    <font>
      <sz val="12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indexed="8"/>
      <name val="Tahoma"/>
      <family val="2"/>
    </font>
    <font>
      <b/>
      <sz val="20"/>
      <name val="Arial Narrow"/>
      <family val="2"/>
    </font>
    <font>
      <sz val="14"/>
      <name val="Arial"/>
      <family val="2"/>
    </font>
    <font>
      <sz val="16"/>
      <name val="Tahoma"/>
      <family val="2"/>
    </font>
    <font>
      <b/>
      <sz val="12"/>
      <name val="Arial Narrow"/>
      <family val="2"/>
    </font>
    <font>
      <sz val="20"/>
      <name val="Arial"/>
      <family val="2"/>
    </font>
    <font>
      <sz val="20"/>
      <name val="Tahoma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16"/>
      <name val="Tahoma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20"/>
      <color theme="1"/>
      <name val="Tahoma"/>
      <family val="2"/>
    </font>
  </fonts>
  <fills count="5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5" applyNumberFormat="0" applyFill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68" applyNumberFormat="0" applyAlignment="0" applyProtection="0"/>
    <xf numFmtId="0" fontId="39" fillId="16" borderId="69" applyNumberFormat="0" applyAlignment="0" applyProtection="0"/>
    <xf numFmtId="0" fontId="40" fillId="16" borderId="68" applyNumberFormat="0" applyAlignment="0" applyProtection="0"/>
    <xf numFmtId="0" fontId="41" fillId="0" borderId="70" applyNumberFormat="0" applyFill="0" applyAlignment="0" applyProtection="0"/>
    <xf numFmtId="0" fontId="42" fillId="17" borderId="71" applyNumberFormat="0" applyAlignment="0" applyProtection="0"/>
    <xf numFmtId="0" fontId="43" fillId="0" borderId="0" applyNumberFormat="0" applyFill="0" applyBorder="0" applyAlignment="0" applyProtection="0"/>
    <xf numFmtId="0" fontId="1" fillId="18" borderId="72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73" applyNumberFormat="0" applyFill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6" fillId="42" borderId="0" applyNumberFormat="0" applyBorder="0" applyAlignment="0" applyProtection="0"/>
  </cellStyleXfs>
  <cellXfs count="321">
    <xf numFmtId="0" fontId="0" fillId="0" borderId="0" xfId="0"/>
    <xf numFmtId="0" fontId="2" fillId="0" borderId="0" xfId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2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0" xfId="0" applyAlignment="1">
      <alignment horizontal="center"/>
    </xf>
    <xf numFmtId="0" fontId="10" fillId="6" borderId="9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 indent="2"/>
    </xf>
    <xf numFmtId="0" fontId="5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1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/>
    </xf>
    <xf numFmtId="0" fontId="9" fillId="2" borderId="4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0" fillId="6" borderId="42" xfId="1" applyFont="1" applyFill="1" applyBorder="1" applyAlignment="1">
      <alignment vertical="center" wrapText="1"/>
    </xf>
    <xf numFmtId="0" fontId="10" fillId="6" borderId="43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10" fillId="6" borderId="33" xfId="1" applyFont="1" applyFill="1" applyBorder="1" applyAlignment="1">
      <alignment horizontal="left" vertical="center" wrapText="1"/>
    </xf>
    <xf numFmtId="0" fontId="10" fillId="6" borderId="45" xfId="1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11" fillId="3" borderId="39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center" vertical="center" wrapText="1"/>
    </xf>
    <xf numFmtId="2" fontId="13" fillId="3" borderId="12" xfId="0" applyNumberFormat="1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2" fontId="5" fillId="0" borderId="14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9" fillId="7" borderId="57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2" fontId="5" fillId="8" borderId="35" xfId="0" applyNumberFormat="1" applyFont="1" applyFill="1" applyBorder="1" applyAlignment="1">
      <alignment horizontal="center" vertical="center"/>
    </xf>
    <xf numFmtId="2" fontId="5" fillId="0" borderId="36" xfId="1" applyNumberFormat="1" applyFont="1" applyBorder="1" applyAlignment="1">
      <alignment horizontal="center" vertical="center"/>
    </xf>
    <xf numFmtId="2" fontId="5" fillId="0" borderId="37" xfId="1" applyNumberFormat="1" applyFont="1" applyBorder="1" applyAlignment="1">
      <alignment horizontal="center" vertical="center"/>
    </xf>
    <xf numFmtId="2" fontId="5" fillId="3" borderId="40" xfId="0" applyNumberFormat="1" applyFont="1" applyFill="1" applyBorder="1" applyAlignment="1">
      <alignment horizontal="center"/>
    </xf>
    <xf numFmtId="2" fontId="5" fillId="0" borderId="35" xfId="1" applyNumberFormat="1" applyFont="1" applyBorder="1" applyAlignment="1">
      <alignment horizontal="center" vertical="center"/>
    </xf>
    <xf numFmtId="2" fontId="10" fillId="3" borderId="40" xfId="0" applyNumberFormat="1" applyFont="1" applyFill="1" applyBorder="1" applyAlignment="1">
      <alignment horizontal="center"/>
    </xf>
    <xf numFmtId="2" fontId="5" fillId="0" borderId="38" xfId="1" applyNumberFormat="1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2" fillId="3" borderId="47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2" fontId="5" fillId="0" borderId="58" xfId="1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2" fontId="5" fillId="0" borderId="0" xfId="1" applyNumberFormat="1" applyFont="1" applyAlignment="1">
      <alignment horizontal="center" vertical="center"/>
    </xf>
    <xf numFmtId="2" fontId="5" fillId="5" borderId="36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2" fontId="5" fillId="3" borderId="59" xfId="0" applyNumberFormat="1" applyFont="1" applyFill="1" applyBorder="1" applyAlignment="1">
      <alignment horizontal="center"/>
    </xf>
    <xf numFmtId="2" fontId="5" fillId="0" borderId="31" xfId="1" applyNumberFormat="1" applyFont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2" fontId="5" fillId="0" borderId="28" xfId="1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left" indent="2"/>
    </xf>
    <xf numFmtId="0" fontId="5" fillId="9" borderId="11" xfId="0" applyFont="1" applyFill="1" applyBorder="1" applyAlignment="1">
      <alignment horizontal="left"/>
    </xf>
    <xf numFmtId="0" fontId="5" fillId="9" borderId="13" xfId="0" applyFont="1" applyFill="1" applyBorder="1" applyAlignment="1">
      <alignment horizontal="left"/>
    </xf>
    <xf numFmtId="0" fontId="14" fillId="3" borderId="24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vertical="center"/>
    </xf>
    <xf numFmtId="0" fontId="12" fillId="10" borderId="12" xfId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15" fillId="0" borderId="0" xfId="0" applyFont="1" applyAlignment="1">
      <alignment horizontal="left" indent="2"/>
    </xf>
    <xf numFmtId="0" fontId="8" fillId="4" borderId="49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7" fillId="7" borderId="44" xfId="1" applyFont="1" applyFill="1" applyBorder="1" applyAlignment="1" applyProtection="1">
      <alignment horizontal="center" vertical="center" wrapText="1"/>
      <protection locked="0"/>
    </xf>
    <xf numFmtId="164" fontId="14" fillId="3" borderId="8" xfId="3" applyNumberFormat="1" applyFont="1" applyFill="1" applyBorder="1" applyAlignment="1" applyProtection="1">
      <alignment horizontal="center" vertical="center" wrapText="1"/>
    </xf>
    <xf numFmtId="164" fontId="14" fillId="3" borderId="27" xfId="3" applyNumberFormat="1" applyFont="1" applyFill="1" applyBorder="1" applyAlignment="1" applyProtection="1">
      <alignment horizontal="center" vertical="center" wrapText="1"/>
    </xf>
    <xf numFmtId="164" fontId="14" fillId="3" borderId="28" xfId="3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vertical="center"/>
    </xf>
    <xf numFmtId="0" fontId="14" fillId="5" borderId="3" xfId="1" applyFont="1" applyFill="1" applyBorder="1" applyAlignment="1">
      <alignment horizontal="center" vertical="center" wrapText="1"/>
    </xf>
    <xf numFmtId="0" fontId="8" fillId="11" borderId="3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14" fillId="5" borderId="51" xfId="1" applyFont="1" applyFill="1" applyBorder="1" applyAlignment="1">
      <alignment horizontal="center" vertical="center" wrapText="1"/>
    </xf>
    <xf numFmtId="0" fontId="18" fillId="0" borderId="0" xfId="1" applyFont="1" applyProtection="1">
      <protection locked="0"/>
    </xf>
    <xf numFmtId="0" fontId="19" fillId="3" borderId="33" xfId="1" applyFont="1" applyFill="1" applyBorder="1" applyAlignment="1">
      <alignment horizontal="center" vertical="center" wrapText="1"/>
    </xf>
    <xf numFmtId="164" fontId="19" fillId="3" borderId="8" xfId="3" applyNumberFormat="1" applyFont="1" applyFill="1" applyBorder="1" applyAlignment="1" applyProtection="1">
      <alignment horizontal="center" vertical="center" wrapText="1"/>
    </xf>
    <xf numFmtId="0" fontId="19" fillId="3" borderId="25" xfId="1" applyFont="1" applyFill="1" applyBorder="1" applyAlignment="1">
      <alignment horizontal="center" vertical="center" wrapText="1"/>
    </xf>
    <xf numFmtId="0" fontId="19" fillId="3" borderId="9" xfId="1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164" fontId="19" fillId="3" borderId="27" xfId="3" applyNumberFormat="1" applyFont="1" applyFill="1" applyBorder="1" applyAlignment="1" applyProtection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164" fontId="19" fillId="3" borderId="28" xfId="3" applyNumberFormat="1" applyFont="1" applyFill="1" applyBorder="1" applyAlignment="1" applyProtection="1">
      <alignment horizontal="center" vertical="center" wrapText="1"/>
    </xf>
    <xf numFmtId="0" fontId="19" fillId="0" borderId="55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0" fontId="8" fillId="4" borderId="8" xfId="1" applyFont="1" applyFill="1" applyBorder="1" applyAlignment="1">
      <alignment horizontal="left" vertical="center" wrapText="1"/>
    </xf>
    <xf numFmtId="0" fontId="14" fillId="0" borderId="27" xfId="1" applyFont="1" applyBorder="1" applyAlignment="1">
      <alignment horizontal="left" vertical="center" wrapText="1" indent="2"/>
    </xf>
    <xf numFmtId="0" fontId="14" fillId="0" borderId="28" xfId="1" applyFont="1" applyBorder="1" applyAlignment="1">
      <alignment horizontal="left" vertical="center" wrapText="1" indent="2"/>
    </xf>
    <xf numFmtId="0" fontId="21" fillId="0" borderId="0" xfId="1" applyFont="1" applyProtection="1">
      <protection locked="0"/>
    </xf>
    <xf numFmtId="164" fontId="22" fillId="3" borderId="8" xfId="3" applyNumberFormat="1" applyFont="1" applyFill="1" applyBorder="1" applyAlignment="1" applyProtection="1">
      <alignment horizontal="center" vertical="center" wrapText="1"/>
    </xf>
    <xf numFmtId="164" fontId="22" fillId="3" borderId="27" xfId="3" applyNumberFormat="1" applyFont="1" applyFill="1" applyBorder="1" applyAlignment="1" applyProtection="1">
      <alignment horizontal="center" vertical="center" wrapText="1"/>
    </xf>
    <xf numFmtId="164" fontId="22" fillId="3" borderId="28" xfId="3" applyNumberFormat="1" applyFont="1" applyFill="1" applyBorder="1" applyAlignment="1" applyProtection="1">
      <alignment horizontal="center" vertical="center" wrapText="1"/>
    </xf>
    <xf numFmtId="0" fontId="23" fillId="7" borderId="48" xfId="1" applyFont="1" applyFill="1" applyBorder="1" applyAlignment="1" applyProtection="1">
      <alignment horizontal="center" vertical="center" wrapText="1"/>
      <protection locked="0"/>
    </xf>
    <xf numFmtId="0" fontId="23" fillId="7" borderId="10" xfId="1" applyFont="1" applyFill="1" applyBorder="1" applyAlignment="1" applyProtection="1">
      <alignment horizontal="center" vertical="center" wrapText="1"/>
      <protection locked="0"/>
    </xf>
    <xf numFmtId="0" fontId="23" fillId="7" borderId="53" xfId="1" applyFont="1" applyFill="1" applyBorder="1" applyAlignment="1" applyProtection="1">
      <alignment horizontal="center" vertical="center" wrapText="1"/>
      <protection locked="0"/>
    </xf>
    <xf numFmtId="0" fontId="23" fillId="7" borderId="63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vertical="center"/>
    </xf>
    <xf numFmtId="0" fontId="8" fillId="5" borderId="0" xfId="1" applyFont="1" applyFill="1" applyAlignment="1">
      <alignment vertical="center"/>
    </xf>
    <xf numFmtId="0" fontId="24" fillId="0" borderId="0" xfId="1" applyFont="1" applyProtection="1">
      <protection locked="0"/>
    </xf>
    <xf numFmtId="0" fontId="25" fillId="0" borderId="0" xfId="1" applyFont="1" applyProtection="1">
      <protection locked="0"/>
    </xf>
    <xf numFmtId="0" fontId="14" fillId="0" borderId="56" xfId="1" applyFont="1" applyBorder="1" applyAlignment="1">
      <alignment horizontal="left" vertical="center" wrapText="1" indent="2"/>
    </xf>
    <xf numFmtId="0" fontId="14" fillId="5" borderId="62" xfId="1" applyFont="1" applyFill="1" applyBorder="1" applyAlignment="1">
      <alignment horizontal="center" vertical="center" wrapText="1"/>
    </xf>
    <xf numFmtId="164" fontId="19" fillId="3" borderId="29" xfId="3" applyNumberFormat="1" applyFont="1" applyFill="1" applyBorder="1" applyAlignment="1" applyProtection="1">
      <alignment horizontal="center" vertical="center" wrapText="1"/>
    </xf>
    <xf numFmtId="164" fontId="22" fillId="3" borderId="29" xfId="3" applyNumberFormat="1" applyFont="1" applyFill="1" applyBorder="1" applyAlignment="1" applyProtection="1">
      <alignment horizontal="center" vertical="center" wrapText="1"/>
    </xf>
    <xf numFmtId="0" fontId="19" fillId="0" borderId="45" xfId="1" applyFont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 wrapText="1"/>
    </xf>
    <xf numFmtId="0" fontId="14" fillId="3" borderId="45" xfId="1" applyFont="1" applyFill="1" applyBorder="1" applyAlignment="1">
      <alignment horizontal="center" vertical="center" wrapText="1"/>
    </xf>
    <xf numFmtId="164" fontId="14" fillId="3" borderId="29" xfId="3" applyNumberFormat="1" applyFont="1" applyFill="1" applyBorder="1" applyAlignment="1" applyProtection="1">
      <alignment horizontal="center" vertical="center" wrapText="1"/>
    </xf>
    <xf numFmtId="0" fontId="14" fillId="0" borderId="64" xfId="1" applyFont="1" applyBorder="1" applyAlignment="1">
      <alignment horizontal="center" vertical="center" wrapText="1"/>
    </xf>
    <xf numFmtId="0" fontId="19" fillId="0" borderId="54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64" xfId="1" applyFont="1" applyBorder="1" applyAlignment="1">
      <alignment horizontal="center" vertical="center" wrapText="1"/>
    </xf>
    <xf numFmtId="0" fontId="26" fillId="0" borderId="0" xfId="1" applyFont="1" applyProtection="1">
      <protection locked="0"/>
    </xf>
    <xf numFmtId="0" fontId="27" fillId="0" borderId="0" xfId="1" applyFont="1" applyProtection="1">
      <protection locked="0"/>
    </xf>
    <xf numFmtId="0" fontId="28" fillId="0" borderId="0" xfId="1" applyFont="1" applyProtection="1">
      <protection locked="0"/>
    </xf>
    <xf numFmtId="0" fontId="29" fillId="3" borderId="33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left" vertical="center" wrapText="1"/>
    </xf>
    <xf numFmtId="0" fontId="19" fillId="3" borderId="24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23" fillId="7" borderId="8" xfId="1" applyFont="1" applyFill="1" applyBorder="1" applyAlignment="1" applyProtection="1">
      <alignment horizontal="center" vertical="center" wrapText="1"/>
      <protection locked="0"/>
    </xf>
    <xf numFmtId="0" fontId="19" fillId="0" borderId="74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47" fillId="0" borderId="0" xfId="1" applyFont="1" applyProtection="1">
      <protection locked="0"/>
    </xf>
    <xf numFmtId="164" fontId="19" fillId="44" borderId="8" xfId="3" applyNumberFormat="1" applyFont="1" applyFill="1" applyBorder="1" applyAlignment="1" applyProtection="1">
      <alignment horizontal="center" vertical="center" wrapText="1"/>
    </xf>
    <xf numFmtId="164" fontId="19" fillId="10" borderId="8" xfId="3" applyNumberFormat="1" applyFont="1" applyFill="1" applyBorder="1" applyAlignment="1" applyProtection="1">
      <alignment horizontal="center" vertical="center" wrapText="1"/>
    </xf>
    <xf numFmtId="0" fontId="19" fillId="47" borderId="33" xfId="1" applyFont="1" applyFill="1" applyBorder="1" applyAlignment="1">
      <alignment horizontal="center" vertical="center" wrapText="1"/>
    </xf>
    <xf numFmtId="164" fontId="19" fillId="47" borderId="8" xfId="3" applyNumberFormat="1" applyFont="1" applyFill="1" applyBorder="1" applyAlignment="1" applyProtection="1">
      <alignment horizontal="center" vertical="center" wrapText="1"/>
    </xf>
    <xf numFmtId="0" fontId="19" fillId="47" borderId="48" xfId="1" applyFont="1" applyFill="1" applyBorder="1" applyAlignment="1">
      <alignment horizontal="center" vertical="center" wrapText="1"/>
    </xf>
    <xf numFmtId="0" fontId="47" fillId="44" borderId="0" xfId="1" applyFont="1" applyFill="1" applyProtection="1">
      <protection locked="0"/>
    </xf>
    <xf numFmtId="0" fontId="47" fillId="10" borderId="0" xfId="1" applyFont="1" applyFill="1" applyProtection="1">
      <protection locked="0"/>
    </xf>
    <xf numFmtId="0" fontId="47" fillId="46" borderId="0" xfId="1" applyFont="1" applyFill="1" applyProtection="1">
      <protection locked="0"/>
    </xf>
    <xf numFmtId="0" fontId="47" fillId="45" borderId="0" xfId="1" applyFont="1" applyFill="1" applyProtection="1">
      <protection locked="0"/>
    </xf>
    <xf numFmtId="0" fontId="47" fillId="48" borderId="0" xfId="1" applyFont="1" applyFill="1" applyProtection="1">
      <protection locked="0"/>
    </xf>
    <xf numFmtId="164" fontId="19" fillId="48" borderId="8" xfId="3" applyNumberFormat="1" applyFont="1" applyFill="1" applyBorder="1" applyAlignment="1" applyProtection="1">
      <alignment horizontal="center" vertical="center" wrapText="1"/>
    </xf>
    <xf numFmtId="0" fontId="2" fillId="3" borderId="0" xfId="1" applyFill="1" applyProtection="1">
      <protection locked="0"/>
    </xf>
    <xf numFmtId="0" fontId="8" fillId="5" borderId="3" xfId="1" applyFont="1" applyFill="1" applyBorder="1" applyAlignment="1">
      <alignment horizontal="center" vertical="center" wrapText="1"/>
    </xf>
    <xf numFmtId="0" fontId="23" fillId="2" borderId="61" xfId="1" applyFont="1" applyFill="1" applyBorder="1" applyAlignment="1" applyProtection="1">
      <alignment horizontal="center" vertical="center" wrapText="1"/>
      <protection locked="0"/>
    </xf>
    <xf numFmtId="0" fontId="23" fillId="2" borderId="57" xfId="1" applyFont="1" applyFill="1" applyBorder="1" applyAlignment="1" applyProtection="1">
      <alignment horizontal="center" vertical="center" wrapText="1"/>
      <protection locked="0"/>
    </xf>
    <xf numFmtId="0" fontId="14" fillId="43" borderId="28" xfId="1" applyFont="1" applyFill="1" applyBorder="1" applyAlignment="1">
      <alignment horizontal="left" vertical="center" wrapText="1"/>
    </xf>
    <xf numFmtId="0" fontId="14" fillId="43" borderId="3" xfId="1" applyFont="1" applyFill="1" applyBorder="1" applyAlignment="1">
      <alignment horizontal="center" vertical="center" wrapText="1"/>
    </xf>
    <xf numFmtId="0" fontId="14" fillId="5" borderId="28" xfId="1" applyFont="1" applyFill="1" applyBorder="1" applyAlignment="1">
      <alignment horizontal="left" vertical="center" wrapText="1"/>
    </xf>
    <xf numFmtId="0" fontId="14" fillId="5" borderId="27" xfId="1" applyFont="1" applyFill="1" applyBorder="1" applyAlignment="1">
      <alignment horizontal="left" vertical="center" wrapText="1" indent="2"/>
    </xf>
    <xf numFmtId="0" fontId="8" fillId="5" borderId="51" xfId="1" applyFont="1" applyFill="1" applyBorder="1" applyAlignment="1">
      <alignment horizontal="center" vertical="center" wrapText="1"/>
    </xf>
    <xf numFmtId="0" fontId="14" fillId="43" borderId="28" xfId="1" applyFont="1" applyFill="1" applyBorder="1" applyAlignment="1">
      <alignment horizontal="left" vertical="center" wrapText="1" indent="2"/>
    </xf>
    <xf numFmtId="0" fontId="14" fillId="43" borderId="29" xfId="1" applyFont="1" applyFill="1" applyBorder="1" applyAlignment="1">
      <alignment horizontal="left" vertical="center" wrapText="1"/>
    </xf>
    <xf numFmtId="0" fontId="14" fillId="43" borderId="52" xfId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wrapText="1"/>
    </xf>
    <xf numFmtId="0" fontId="8" fillId="5" borderId="55" xfId="1" applyFont="1" applyFill="1" applyBorder="1" applyAlignment="1">
      <alignment horizontal="center" vertical="center" wrapText="1"/>
    </xf>
    <xf numFmtId="0" fontId="14" fillId="43" borderId="55" xfId="1" applyFont="1" applyFill="1" applyBorder="1" applyAlignment="1">
      <alignment horizontal="center" vertical="center" wrapText="1"/>
    </xf>
    <xf numFmtId="0" fontId="14" fillId="5" borderId="55" xfId="1" applyFont="1" applyFill="1" applyBorder="1" applyAlignment="1">
      <alignment horizontal="center" vertical="center" wrapText="1"/>
    </xf>
    <xf numFmtId="0" fontId="14" fillId="43" borderId="60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 vertical="center" wrapText="1"/>
    </xf>
    <xf numFmtId="0" fontId="19" fillId="3" borderId="13" xfId="1" applyFont="1" applyFill="1" applyBorder="1" applyAlignment="1">
      <alignment horizontal="center" vertical="center" wrapText="1"/>
    </xf>
    <xf numFmtId="0" fontId="19" fillId="5" borderId="13" xfId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164" fontId="22" fillId="3" borderId="77" xfId="3" applyNumberFormat="1" applyFont="1" applyFill="1" applyBorder="1" applyAlignment="1" applyProtection="1">
      <alignment horizontal="center" vertical="center" wrapText="1"/>
    </xf>
    <xf numFmtId="0" fontId="23" fillId="7" borderId="75" xfId="1" applyFont="1" applyFill="1" applyBorder="1" applyAlignment="1" applyProtection="1">
      <alignment horizontal="center" vertical="center" wrapText="1"/>
      <protection locked="0"/>
    </xf>
    <xf numFmtId="0" fontId="23" fillId="7" borderId="33" xfId="1" applyFont="1" applyFill="1" applyBorder="1" applyAlignment="1" applyProtection="1">
      <alignment horizontal="center" vertical="center" wrapText="1"/>
      <protection locked="0"/>
    </xf>
    <xf numFmtId="164" fontId="22" fillId="3" borderId="50" xfId="3" applyNumberFormat="1" applyFont="1" applyFill="1" applyBorder="1" applyAlignment="1" applyProtection="1">
      <alignment horizontal="center" vertical="center" wrapText="1"/>
    </xf>
    <xf numFmtId="0" fontId="8" fillId="4" borderId="76" xfId="1" applyFont="1" applyFill="1" applyBorder="1" applyAlignment="1">
      <alignment horizontal="center" vertical="center" wrapText="1"/>
    </xf>
    <xf numFmtId="0" fontId="19" fillId="3" borderId="20" xfId="1" applyFont="1" applyFill="1" applyBorder="1" applyAlignment="1">
      <alignment horizontal="center" vertical="center" wrapText="1"/>
    </xf>
    <xf numFmtId="0" fontId="19" fillId="3" borderId="41" xfId="1" applyFont="1" applyFill="1" applyBorder="1" applyAlignment="1">
      <alignment horizontal="center" vertical="center" wrapText="1"/>
    </xf>
    <xf numFmtId="0" fontId="19" fillId="3" borderId="21" xfId="1" applyFont="1" applyFill="1" applyBorder="1" applyAlignment="1">
      <alignment horizontal="center" vertical="center" wrapText="1"/>
    </xf>
    <xf numFmtId="164" fontId="22" fillId="3" borderId="63" xfId="3" applyNumberFormat="1" applyFont="1" applyFill="1" applyBorder="1" applyAlignment="1" applyProtection="1">
      <alignment horizontal="center" vertical="center" wrapText="1"/>
    </xf>
    <xf numFmtId="0" fontId="19" fillId="3" borderId="78" xfId="1" applyFont="1" applyFill="1" applyBorder="1" applyAlignment="1">
      <alignment horizontal="center" vertical="center" wrapText="1"/>
    </xf>
    <xf numFmtId="0" fontId="19" fillId="3" borderId="10" xfId="1" applyFont="1" applyFill="1" applyBorder="1" applyAlignment="1">
      <alignment horizontal="center" vertical="center" wrapText="1"/>
    </xf>
    <xf numFmtId="164" fontId="22" fillId="3" borderId="75" xfId="3" applyNumberFormat="1" applyFont="1" applyFill="1" applyBorder="1" applyAlignment="1" applyProtection="1">
      <alignment horizontal="center" vertical="center" wrapText="1"/>
    </xf>
    <xf numFmtId="0" fontId="8" fillId="4" borderId="30" xfId="1" applyFont="1" applyFill="1" applyBorder="1" applyAlignment="1">
      <alignment horizontal="center" vertical="center" wrapText="1"/>
    </xf>
    <xf numFmtId="0" fontId="29" fillId="3" borderId="9" xfId="1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8" fillId="5" borderId="54" xfId="1" applyFont="1" applyFill="1" applyBorder="1" applyAlignment="1">
      <alignment horizontal="center" vertical="center" wrapText="1"/>
    </xf>
    <xf numFmtId="0" fontId="19" fillId="5" borderId="17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 wrapText="1"/>
    </xf>
    <xf numFmtId="0" fontId="19" fillId="5" borderId="7" xfId="1" applyFont="1" applyFill="1" applyBorder="1" applyAlignment="1">
      <alignment horizontal="center" vertical="center" wrapText="1"/>
    </xf>
    <xf numFmtId="0" fontId="19" fillId="47" borderId="4" xfId="1" applyFont="1" applyFill="1" applyBorder="1" applyAlignment="1">
      <alignment horizontal="center" vertical="center" wrapText="1"/>
    </xf>
    <xf numFmtId="10" fontId="22" fillId="3" borderId="75" xfId="3" applyNumberFormat="1" applyFont="1" applyFill="1" applyBorder="1" applyAlignment="1" applyProtection="1">
      <alignment horizontal="center" vertical="center" wrapText="1"/>
    </xf>
    <xf numFmtId="0" fontId="8" fillId="4" borderId="48" xfId="1" applyFont="1" applyFill="1" applyBorder="1" applyAlignment="1">
      <alignment horizontal="center" vertical="center" wrapText="1"/>
    </xf>
    <xf numFmtId="0" fontId="8" fillId="4" borderId="61" xfId="1" applyFont="1" applyFill="1" applyBorder="1" applyAlignment="1">
      <alignment horizontal="center" vertical="center" wrapText="1"/>
    </xf>
    <xf numFmtId="0" fontId="19" fillId="5" borderId="51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4" fillId="49" borderId="27" xfId="1" applyFont="1" applyFill="1" applyBorder="1" applyAlignment="1">
      <alignment horizontal="left" vertical="center" wrapText="1"/>
    </xf>
    <xf numFmtId="0" fontId="14" fillId="49" borderId="51" xfId="1" applyFont="1" applyFill="1" applyBorder="1" applyAlignment="1">
      <alignment horizontal="center" vertical="center" wrapText="1"/>
    </xf>
    <xf numFmtId="0" fontId="14" fillId="49" borderId="54" xfId="1" applyFont="1" applyFill="1" applyBorder="1" applyAlignment="1">
      <alignment horizontal="center" vertical="center" wrapText="1"/>
    </xf>
    <xf numFmtId="164" fontId="22" fillId="49" borderId="77" xfId="3" applyNumberFormat="1" applyFont="1" applyFill="1" applyBorder="1" applyAlignment="1" applyProtection="1">
      <alignment horizontal="center" vertical="center" wrapText="1"/>
    </xf>
    <xf numFmtId="164" fontId="22" fillId="49" borderId="63" xfId="3" applyNumberFormat="1" applyFont="1" applyFill="1" applyBorder="1" applyAlignment="1" applyProtection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4" fillId="43" borderId="28" xfId="1" applyFont="1" applyFill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23" fillId="50" borderId="48" xfId="1" applyFont="1" applyFill="1" applyBorder="1" applyAlignment="1" applyProtection="1">
      <alignment horizontal="center" vertical="center" wrapText="1"/>
      <protection locked="0"/>
    </xf>
    <xf numFmtId="0" fontId="23" fillId="50" borderId="10" xfId="1" applyFont="1" applyFill="1" applyBorder="1" applyAlignment="1" applyProtection="1">
      <alignment horizontal="center" vertical="center" wrapText="1"/>
      <protection locked="0"/>
    </xf>
    <xf numFmtId="0" fontId="23" fillId="50" borderId="53" xfId="1" applyFont="1" applyFill="1" applyBorder="1" applyAlignment="1" applyProtection="1">
      <alignment horizontal="center" vertical="center" wrapText="1"/>
      <protection locked="0"/>
    </xf>
    <xf numFmtId="0" fontId="8" fillId="43" borderId="3" xfId="1" applyFont="1" applyFill="1" applyBorder="1" applyAlignment="1">
      <alignment horizontal="center" vertical="center" wrapText="1"/>
    </xf>
    <xf numFmtId="0" fontId="8" fillId="43" borderId="55" xfId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19" fillId="3" borderId="23" xfId="1" applyFont="1" applyFill="1" applyBorder="1" applyAlignment="1">
      <alignment horizontal="center" vertical="center" wrapText="1"/>
    </xf>
    <xf numFmtId="0" fontId="19" fillId="47" borderId="79" xfId="1" applyFont="1" applyFill="1" applyBorder="1" applyAlignment="1">
      <alignment horizontal="center" vertical="center" wrapText="1"/>
    </xf>
    <xf numFmtId="0" fontId="19" fillId="47" borderId="13" xfId="1" applyFont="1" applyFill="1" applyBorder="1" applyAlignment="1">
      <alignment horizontal="center" vertical="center" wrapText="1"/>
    </xf>
    <xf numFmtId="0" fontId="19" fillId="47" borderId="15" xfId="1" applyFont="1" applyFill="1" applyBorder="1" applyAlignment="1">
      <alignment horizontal="center" vertical="center" wrapText="1"/>
    </xf>
    <xf numFmtId="0" fontId="19" fillId="47" borderId="7" xfId="1" applyFont="1" applyFill="1" applyBorder="1" applyAlignment="1">
      <alignment horizontal="center" vertical="center" wrapText="1"/>
    </xf>
    <xf numFmtId="0" fontId="19" fillId="47" borderId="17" xfId="1" applyFont="1" applyFill="1" applyBorder="1" applyAlignment="1">
      <alignment horizontal="center" vertical="center" wrapText="1"/>
    </xf>
    <xf numFmtId="0" fontId="19" fillId="47" borderId="51" xfId="1" applyFont="1" applyFill="1" applyBorder="1" applyAlignment="1">
      <alignment horizontal="center" vertical="center" wrapText="1"/>
    </xf>
    <xf numFmtId="0" fontId="19" fillId="47" borderId="3" xfId="1" applyFont="1" applyFill="1" applyBorder="1" applyAlignment="1">
      <alignment horizontal="center" vertical="center" wrapText="1"/>
    </xf>
    <xf numFmtId="0" fontId="19" fillId="47" borderId="26" xfId="1" applyFont="1" applyFill="1" applyBorder="1" applyAlignment="1">
      <alignment horizontal="center" vertical="center" wrapText="1"/>
    </xf>
    <xf numFmtId="0" fontId="19" fillId="47" borderId="6" xfId="1" applyFont="1" applyFill="1" applyBorder="1" applyAlignment="1">
      <alignment horizontal="center" vertical="center" wrapText="1"/>
    </xf>
    <xf numFmtId="0" fontId="19" fillId="47" borderId="24" xfId="1" applyFont="1" applyFill="1" applyBorder="1" applyAlignment="1">
      <alignment horizontal="center" vertical="center" wrapText="1"/>
    </xf>
    <xf numFmtId="0" fontId="19" fillId="47" borderId="18" xfId="1" applyFont="1" applyFill="1" applyBorder="1" applyAlignment="1">
      <alignment horizontal="center" vertical="center" wrapText="1"/>
    </xf>
    <xf numFmtId="0" fontId="19" fillId="6" borderId="24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19" fillId="6" borderId="26" xfId="1" applyFont="1" applyFill="1" applyBorder="1" applyAlignment="1">
      <alignment horizontal="center" vertical="center" wrapText="1"/>
    </xf>
    <xf numFmtId="0" fontId="19" fillId="6" borderId="4" xfId="1" applyFont="1" applyFill="1" applyBorder="1" applyAlignment="1">
      <alignment horizontal="center" vertical="center" wrapText="1"/>
    </xf>
    <xf numFmtId="164" fontId="48" fillId="3" borderId="77" xfId="3" applyNumberFormat="1" applyFont="1" applyFill="1" applyBorder="1" applyAlignment="1" applyProtection="1">
      <alignment horizontal="center" vertical="center" wrapText="1"/>
    </xf>
    <xf numFmtId="0" fontId="19" fillId="47" borderId="23" xfId="1" applyFont="1" applyFill="1" applyBorder="1" applyAlignment="1">
      <alignment horizontal="center" vertical="center" wrapText="1"/>
    </xf>
    <xf numFmtId="17" fontId="16" fillId="7" borderId="12" xfId="0" quotePrefix="1" applyNumberFormat="1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23" fillId="2" borderId="30" xfId="1" applyFont="1" applyFill="1" applyBorder="1" applyAlignment="1" applyProtection="1">
      <alignment horizontal="center" vertical="center" wrapText="1"/>
      <protection locked="0"/>
    </xf>
    <xf numFmtId="0" fontId="23" fillId="2" borderId="56" xfId="1" applyFont="1" applyFill="1" applyBorder="1" applyAlignment="1" applyProtection="1">
      <alignment horizontal="center" vertical="center" wrapText="1"/>
      <protection locked="0"/>
    </xf>
    <xf numFmtId="0" fontId="23" fillId="7" borderId="49" xfId="1" quotePrefix="1" applyFont="1" applyFill="1" applyBorder="1" applyAlignment="1" applyProtection="1">
      <alignment horizontal="center" vertical="center" wrapText="1"/>
      <protection locked="0"/>
    </xf>
    <xf numFmtId="0" fontId="23" fillId="7" borderId="40" xfId="1" quotePrefix="1" applyFont="1" applyFill="1" applyBorder="1" applyAlignment="1" applyProtection="1">
      <alignment horizontal="center" vertical="center" wrapText="1"/>
      <protection locked="0"/>
    </xf>
    <xf numFmtId="0" fontId="23" fillId="7" borderId="48" xfId="1" quotePrefix="1" applyFont="1" applyFill="1" applyBorder="1" applyAlignment="1" applyProtection="1">
      <alignment horizontal="center" vertical="center" wrapText="1"/>
      <protection locked="0"/>
    </xf>
    <xf numFmtId="0" fontId="23" fillId="2" borderId="61" xfId="1" applyFont="1" applyFill="1" applyBorder="1" applyAlignment="1" applyProtection="1">
      <alignment horizontal="center" vertical="center" wrapText="1"/>
      <protection locked="0"/>
    </xf>
    <xf numFmtId="0" fontId="23" fillId="2" borderId="57" xfId="1" applyFont="1" applyFill="1" applyBorder="1" applyAlignment="1" applyProtection="1">
      <alignment horizontal="center" vertical="center" wrapText="1"/>
      <protection locked="0"/>
    </xf>
    <xf numFmtId="0" fontId="23" fillId="7" borderId="49" xfId="1" applyFont="1" applyFill="1" applyBorder="1" applyAlignment="1" applyProtection="1">
      <alignment horizontal="center" vertical="center" wrapText="1"/>
      <protection locked="0"/>
    </xf>
    <xf numFmtId="0" fontId="23" fillId="50" borderId="48" xfId="1" quotePrefix="1" applyFont="1" applyFill="1" applyBorder="1" applyAlignment="1" applyProtection="1">
      <alignment horizontal="center" vertical="center" wrapText="1"/>
      <protection locked="0"/>
    </xf>
    <xf numFmtId="0" fontId="23" fillId="50" borderId="49" xfId="1" applyFont="1" applyFill="1" applyBorder="1" applyAlignment="1" applyProtection="1">
      <alignment horizontal="center" vertical="center" wrapText="1"/>
      <protection locked="0"/>
    </xf>
    <xf numFmtId="0" fontId="23" fillId="50" borderId="40" xfId="1" applyFont="1" applyFill="1" applyBorder="1" applyAlignment="1" applyProtection="1">
      <alignment horizontal="center" vertical="center" wrapText="1"/>
      <protection locked="0"/>
    </xf>
    <xf numFmtId="0" fontId="23" fillId="7" borderId="40" xfId="1" applyFont="1" applyFill="1" applyBorder="1" applyAlignment="1" applyProtection="1">
      <alignment horizontal="center" vertical="center" wrapText="1"/>
      <protection locked="0"/>
    </xf>
    <xf numFmtId="0" fontId="20" fillId="2" borderId="30" xfId="1" applyFont="1" applyFill="1" applyBorder="1" applyAlignment="1" applyProtection="1">
      <alignment horizontal="center" vertical="center" wrapText="1"/>
      <protection locked="0"/>
    </xf>
    <xf numFmtId="0" fontId="20" fillId="2" borderId="56" xfId="1" applyFont="1" applyFill="1" applyBorder="1" applyAlignment="1" applyProtection="1">
      <alignment horizontal="center" vertical="center" wrapText="1"/>
      <protection locked="0"/>
    </xf>
    <xf numFmtId="0" fontId="4" fillId="2" borderId="61" xfId="1" applyFont="1" applyFill="1" applyBorder="1" applyAlignment="1" applyProtection="1">
      <alignment horizontal="center" vertical="center" wrapText="1"/>
      <protection locked="0"/>
    </xf>
    <xf numFmtId="0" fontId="4" fillId="2" borderId="57" xfId="1" applyFont="1" applyFill="1" applyBorder="1" applyAlignment="1" applyProtection="1">
      <alignment horizontal="center" vertical="center" wrapText="1"/>
      <protection locked="0"/>
    </xf>
    <xf numFmtId="0" fontId="7" fillId="7" borderId="48" xfId="1" quotePrefix="1" applyFont="1" applyFill="1" applyBorder="1" applyAlignment="1" applyProtection="1">
      <alignment horizontal="center" vertical="center" wrapText="1"/>
      <protection locked="0"/>
    </xf>
    <xf numFmtId="0" fontId="7" fillId="7" borderId="49" xfId="1" applyFont="1" applyFill="1" applyBorder="1" applyAlignment="1" applyProtection="1">
      <alignment horizontal="center" vertical="center" wrapText="1"/>
      <protection locked="0"/>
    </xf>
    <xf numFmtId="0" fontId="7" fillId="7" borderId="40" xfId="1" applyFont="1" applyFill="1" applyBorder="1" applyAlignment="1" applyProtection="1">
      <alignment horizontal="center" vertical="center" wrapText="1"/>
      <protection locked="0"/>
    </xf>
    <xf numFmtId="0" fontId="7" fillId="7" borderId="49" xfId="1" quotePrefix="1" applyFont="1" applyFill="1" applyBorder="1" applyAlignment="1" applyProtection="1">
      <alignment horizontal="center" vertical="center" wrapText="1"/>
      <protection locked="0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1"/>
    <cellStyle name="Notas" xfId="18" builtinId="10" customBuiltin="1"/>
    <cellStyle name="Porcentual 2" xfId="2"/>
    <cellStyle name="Porcentual 2 2" xfId="3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4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339933"/>
      <color rgb="FFCC0000"/>
      <color rgb="FFFF4343"/>
      <color rgb="FFFFFFCC"/>
      <color rgb="FFFFFF99"/>
      <color rgb="FFFFFFF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67</xdr:row>
      <xdr:rowOff>28576</xdr:rowOff>
    </xdr:from>
    <xdr:to>
      <xdr:col>0</xdr:col>
      <xdr:colOff>171450</xdr:colOff>
      <xdr:row>67</xdr:row>
      <xdr:rowOff>161926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07998" y="13217038"/>
          <a:ext cx="142875" cy="133350"/>
        </a:xfrm>
        <a:prstGeom prst="rect">
          <a:avLst/>
        </a:prstGeom>
        <a:solidFill>
          <a:srgbClr val="00B050"/>
        </a:solidFill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28575</xdr:colOff>
      <xdr:row>68</xdr:row>
      <xdr:rowOff>38101</xdr:rowOff>
    </xdr:from>
    <xdr:to>
      <xdr:col>0</xdr:col>
      <xdr:colOff>171450</xdr:colOff>
      <xdr:row>68</xdr:row>
      <xdr:rowOff>171451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307998" y="13417063"/>
          <a:ext cx="142875" cy="133350"/>
        </a:xfrm>
        <a:prstGeom prst="rect">
          <a:avLst/>
        </a:prstGeom>
        <a:solidFill>
          <a:srgbClr val="FFC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0</xdr:col>
      <xdr:colOff>171450</xdr:colOff>
      <xdr:row>69</xdr:row>
      <xdr:rowOff>180975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288948" y="13607562"/>
          <a:ext cx="161925" cy="142875"/>
        </a:xfrm>
        <a:prstGeom prst="rect">
          <a:avLst/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2:AS89"/>
  <sheetViews>
    <sheetView zoomScale="60" zoomScaleNormal="6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baseColWidth="10" defaultRowHeight="15" x14ac:dyDescent="0.25"/>
  <cols>
    <col min="1" max="1" width="45.85546875" style="3" customWidth="1"/>
    <col min="2" max="2" width="7.140625" style="4" bestFit="1" customWidth="1"/>
    <col min="3" max="4" width="20.42578125" style="4" customWidth="1"/>
    <col min="5" max="5" width="25" style="19" customWidth="1"/>
    <col min="6" max="6" width="14.140625" style="4" customWidth="1"/>
    <col min="7" max="7" width="13.5703125" style="3" customWidth="1"/>
    <col min="8" max="8" width="11.5703125" style="3" customWidth="1"/>
    <col min="9" max="9" width="11.42578125" style="4" customWidth="1"/>
    <col min="10" max="10" width="11.42578125" style="3" customWidth="1"/>
    <col min="11" max="11" width="13.28515625" style="3" customWidth="1"/>
    <col min="12" max="12" width="12" style="4" customWidth="1"/>
    <col min="13" max="13" width="12.42578125" style="3" customWidth="1"/>
    <col min="14" max="14" width="11.42578125" style="3" customWidth="1"/>
    <col min="15" max="15" width="11.28515625" style="4" customWidth="1"/>
    <col min="16" max="16" width="12.42578125" style="3" customWidth="1"/>
    <col min="17" max="17" width="11.42578125" style="3" customWidth="1"/>
    <col min="18" max="18" width="11.28515625" style="4" customWidth="1"/>
    <col min="19" max="19" width="12.42578125" style="3" customWidth="1"/>
    <col min="20" max="20" width="11.42578125" style="3" customWidth="1"/>
    <col min="21" max="21" width="14" style="4" customWidth="1"/>
    <col min="22" max="22" width="12.42578125" style="4" customWidth="1"/>
    <col min="23" max="23" width="11.42578125" style="3" customWidth="1"/>
    <col min="24" max="24" width="14" style="4" customWidth="1"/>
    <col min="25" max="25" width="12.42578125" style="4" customWidth="1"/>
    <col min="26" max="26" width="11.42578125" style="3" customWidth="1"/>
    <col min="27" max="27" width="14" style="4" customWidth="1"/>
    <col min="28" max="28" width="12.42578125" style="4" customWidth="1"/>
    <col min="29" max="29" width="11.42578125" style="3" customWidth="1"/>
    <col min="30" max="30" width="14" style="4" customWidth="1"/>
    <col min="31" max="31" width="12.42578125" style="4" customWidth="1"/>
    <col min="32" max="32" width="11.42578125" style="3" customWidth="1"/>
    <col min="33" max="33" width="14" style="4" customWidth="1"/>
    <col min="34" max="34" width="12.42578125" style="4" customWidth="1"/>
    <col min="35" max="35" width="11.42578125" style="3" customWidth="1"/>
    <col min="36" max="36" width="14" style="4" customWidth="1"/>
    <col min="37" max="37" width="12.42578125" style="4" customWidth="1"/>
    <col min="38" max="38" width="11.42578125" style="3" customWidth="1"/>
    <col min="39" max="39" width="14" style="4" customWidth="1"/>
    <col min="40" max="40" width="12.42578125" style="4" customWidth="1"/>
    <col min="41" max="41" width="11.42578125" style="3" customWidth="1"/>
    <col min="42" max="42" width="9.140625" style="3" customWidth="1"/>
    <col min="43" max="43" width="14" style="4" customWidth="1"/>
    <col min="44" max="45" width="12.42578125" style="4" customWidth="1"/>
    <col min="46" max="256" width="9.140625" style="3" customWidth="1"/>
    <col min="257" max="257" width="53.85546875" style="3" customWidth="1"/>
    <col min="258" max="262" width="11.28515625" style="3" customWidth="1"/>
    <col min="263" max="512" width="9.140625" style="3" customWidth="1"/>
    <col min="513" max="513" width="53.85546875" style="3" customWidth="1"/>
    <col min="514" max="518" width="11.28515625" style="3" customWidth="1"/>
    <col min="519" max="768" width="9.140625" style="3" customWidth="1"/>
    <col min="769" max="769" width="53.85546875" style="3" customWidth="1"/>
    <col min="770" max="774" width="11.28515625" style="3" customWidth="1"/>
    <col min="775" max="1024" width="9.140625" style="3" customWidth="1"/>
    <col min="1025" max="1025" width="53.85546875" style="3" customWidth="1"/>
    <col min="1026" max="1030" width="11.28515625" style="3" customWidth="1"/>
    <col min="1031" max="1280" width="9.140625" style="3" customWidth="1"/>
    <col min="1281" max="1281" width="53.85546875" style="3" customWidth="1"/>
    <col min="1282" max="1286" width="11.28515625" style="3" customWidth="1"/>
    <col min="1287" max="1536" width="9.140625" style="3" customWidth="1"/>
    <col min="1537" max="1537" width="53.85546875" style="3" customWidth="1"/>
    <col min="1538" max="1542" width="11.28515625" style="3" customWidth="1"/>
    <col min="1543" max="1792" width="9.140625" style="3" customWidth="1"/>
    <col min="1793" max="1793" width="53.85546875" style="3" customWidth="1"/>
    <col min="1794" max="1798" width="11.28515625" style="3" customWidth="1"/>
    <col min="1799" max="2048" width="9.140625" style="3" customWidth="1"/>
    <col min="2049" max="2049" width="53.85546875" style="3" customWidth="1"/>
    <col min="2050" max="2054" width="11.28515625" style="3" customWidth="1"/>
    <col min="2055" max="2304" width="9.140625" style="3" customWidth="1"/>
    <col min="2305" max="2305" width="53.85546875" style="3" customWidth="1"/>
    <col min="2306" max="2310" width="11.28515625" style="3" customWidth="1"/>
    <col min="2311" max="2560" width="9.140625" style="3" customWidth="1"/>
    <col min="2561" max="2561" width="53.85546875" style="3" customWidth="1"/>
    <col min="2562" max="2566" width="11.28515625" style="3" customWidth="1"/>
    <col min="2567" max="2816" width="9.140625" style="3" customWidth="1"/>
    <col min="2817" max="2817" width="53.85546875" style="3" customWidth="1"/>
    <col min="2818" max="2822" width="11.28515625" style="3" customWidth="1"/>
    <col min="2823" max="3072" width="9.140625" style="3" customWidth="1"/>
    <col min="3073" max="3073" width="53.85546875" style="3" customWidth="1"/>
    <col min="3074" max="3078" width="11.28515625" style="3" customWidth="1"/>
    <col min="3079" max="3328" width="9.140625" style="3" customWidth="1"/>
    <col min="3329" max="3329" width="53.85546875" style="3" customWidth="1"/>
    <col min="3330" max="3334" width="11.28515625" style="3" customWidth="1"/>
    <col min="3335" max="3584" width="9.140625" style="3" customWidth="1"/>
    <col min="3585" max="3585" width="53.85546875" style="3" customWidth="1"/>
    <col min="3586" max="3590" width="11.28515625" style="3" customWidth="1"/>
    <col min="3591" max="3840" width="9.140625" style="3" customWidth="1"/>
    <col min="3841" max="3841" width="53.85546875" style="3" customWidth="1"/>
    <col min="3842" max="3846" width="11.28515625" style="3" customWidth="1"/>
    <col min="3847" max="4096" width="9.140625" style="3" customWidth="1"/>
    <col min="4097" max="4097" width="53.85546875" style="3" customWidth="1"/>
    <col min="4098" max="4102" width="11.28515625" style="3" customWidth="1"/>
    <col min="4103" max="4352" width="9.140625" style="3" customWidth="1"/>
    <col min="4353" max="4353" width="53.85546875" style="3" customWidth="1"/>
    <col min="4354" max="4358" width="11.28515625" style="3" customWidth="1"/>
    <col min="4359" max="4608" width="9.140625" style="3" customWidth="1"/>
    <col min="4609" max="4609" width="53.85546875" style="3" customWidth="1"/>
    <col min="4610" max="4614" width="11.28515625" style="3" customWidth="1"/>
    <col min="4615" max="4864" width="9.140625" style="3" customWidth="1"/>
    <col min="4865" max="4865" width="53.85546875" style="3" customWidth="1"/>
    <col min="4866" max="4870" width="11.28515625" style="3" customWidth="1"/>
    <col min="4871" max="5120" width="9.140625" style="3" customWidth="1"/>
    <col min="5121" max="5121" width="53.85546875" style="3" customWidth="1"/>
    <col min="5122" max="5126" width="11.28515625" style="3" customWidth="1"/>
    <col min="5127" max="5376" width="9.140625" style="3" customWidth="1"/>
    <col min="5377" max="5377" width="53.85546875" style="3" customWidth="1"/>
    <col min="5378" max="5382" width="11.28515625" style="3" customWidth="1"/>
    <col min="5383" max="5632" width="9.140625" style="3" customWidth="1"/>
    <col min="5633" max="5633" width="53.85546875" style="3" customWidth="1"/>
    <col min="5634" max="5638" width="11.28515625" style="3" customWidth="1"/>
    <col min="5639" max="5888" width="9.140625" style="3" customWidth="1"/>
    <col min="5889" max="5889" width="53.85546875" style="3" customWidth="1"/>
    <col min="5890" max="5894" width="11.28515625" style="3" customWidth="1"/>
    <col min="5895" max="6144" width="9.140625" style="3" customWidth="1"/>
    <col min="6145" max="6145" width="53.85546875" style="3" customWidth="1"/>
    <col min="6146" max="6150" width="11.28515625" style="3" customWidth="1"/>
    <col min="6151" max="6400" width="9.140625" style="3" customWidth="1"/>
    <col min="6401" max="6401" width="53.85546875" style="3" customWidth="1"/>
    <col min="6402" max="6406" width="11.28515625" style="3" customWidth="1"/>
    <col min="6407" max="6656" width="9.140625" style="3" customWidth="1"/>
    <col min="6657" max="6657" width="53.85546875" style="3" customWidth="1"/>
    <col min="6658" max="6662" width="11.28515625" style="3" customWidth="1"/>
    <col min="6663" max="6912" width="9.140625" style="3" customWidth="1"/>
    <col min="6913" max="6913" width="53.85546875" style="3" customWidth="1"/>
    <col min="6914" max="6918" width="11.28515625" style="3" customWidth="1"/>
    <col min="6919" max="7168" width="9.140625" style="3" customWidth="1"/>
    <col min="7169" max="7169" width="53.85546875" style="3" customWidth="1"/>
    <col min="7170" max="7174" width="11.28515625" style="3" customWidth="1"/>
    <col min="7175" max="7424" width="9.140625" style="3" customWidth="1"/>
    <col min="7425" max="7425" width="53.85546875" style="3" customWidth="1"/>
    <col min="7426" max="7430" width="11.28515625" style="3" customWidth="1"/>
    <col min="7431" max="7680" width="9.140625" style="3" customWidth="1"/>
    <col min="7681" max="7681" width="53.85546875" style="3" customWidth="1"/>
    <col min="7682" max="7686" width="11.28515625" style="3" customWidth="1"/>
    <col min="7687" max="7936" width="9.140625" style="3" customWidth="1"/>
    <col min="7937" max="7937" width="53.85546875" style="3" customWidth="1"/>
    <col min="7938" max="7942" width="11.28515625" style="3" customWidth="1"/>
    <col min="7943" max="8192" width="9.140625" style="3" customWidth="1"/>
    <col min="8193" max="8193" width="53.85546875" style="3" customWidth="1"/>
    <col min="8194" max="8198" width="11.28515625" style="3" customWidth="1"/>
    <col min="8199" max="8448" width="9.140625" style="3" customWidth="1"/>
    <col min="8449" max="8449" width="53.85546875" style="3" customWidth="1"/>
    <col min="8450" max="8454" width="11.28515625" style="3" customWidth="1"/>
    <col min="8455" max="8704" width="9.140625" style="3" customWidth="1"/>
    <col min="8705" max="8705" width="53.85546875" style="3" customWidth="1"/>
    <col min="8706" max="8710" width="11.28515625" style="3" customWidth="1"/>
    <col min="8711" max="8960" width="9.140625" style="3" customWidth="1"/>
    <col min="8961" max="8961" width="53.85546875" style="3" customWidth="1"/>
    <col min="8962" max="8966" width="11.28515625" style="3" customWidth="1"/>
    <col min="8967" max="9216" width="9.140625" style="3" customWidth="1"/>
    <col min="9217" max="9217" width="53.85546875" style="3" customWidth="1"/>
    <col min="9218" max="9222" width="11.28515625" style="3" customWidth="1"/>
    <col min="9223" max="9472" width="9.140625" style="3" customWidth="1"/>
    <col min="9473" max="9473" width="53.85546875" style="3" customWidth="1"/>
    <col min="9474" max="9478" width="11.28515625" style="3" customWidth="1"/>
    <col min="9479" max="9728" width="9.140625" style="3" customWidth="1"/>
    <col min="9729" max="9729" width="53.85546875" style="3" customWidth="1"/>
    <col min="9730" max="9734" width="11.28515625" style="3" customWidth="1"/>
    <col min="9735" max="9984" width="9.140625" style="3" customWidth="1"/>
    <col min="9985" max="9985" width="53.85546875" style="3" customWidth="1"/>
    <col min="9986" max="9990" width="11.28515625" style="3" customWidth="1"/>
    <col min="9991" max="10240" width="9.140625" style="3" customWidth="1"/>
    <col min="10241" max="10241" width="53.85546875" style="3" customWidth="1"/>
    <col min="10242" max="10246" width="11.28515625" style="3" customWidth="1"/>
    <col min="10247" max="10496" width="9.140625" style="3" customWidth="1"/>
    <col min="10497" max="10497" width="53.85546875" style="3" customWidth="1"/>
    <col min="10498" max="10502" width="11.28515625" style="3" customWidth="1"/>
    <col min="10503" max="10752" width="9.140625" style="3" customWidth="1"/>
    <col min="10753" max="10753" width="53.85546875" style="3" customWidth="1"/>
    <col min="10754" max="10758" width="11.28515625" style="3" customWidth="1"/>
    <col min="10759" max="11008" width="9.140625" style="3" customWidth="1"/>
    <col min="11009" max="11009" width="53.85546875" style="3" customWidth="1"/>
    <col min="11010" max="11014" width="11.28515625" style="3" customWidth="1"/>
    <col min="11015" max="11264" width="9.140625" style="3" customWidth="1"/>
    <col min="11265" max="11265" width="53.85546875" style="3" customWidth="1"/>
    <col min="11266" max="11270" width="11.28515625" style="3" customWidth="1"/>
    <col min="11271" max="11520" width="9.140625" style="3" customWidth="1"/>
    <col min="11521" max="11521" width="53.85546875" style="3" customWidth="1"/>
    <col min="11522" max="11526" width="11.28515625" style="3" customWidth="1"/>
    <col min="11527" max="11776" width="9.140625" style="3" customWidth="1"/>
    <col min="11777" max="11777" width="53.85546875" style="3" customWidth="1"/>
    <col min="11778" max="11782" width="11.28515625" style="3" customWidth="1"/>
    <col min="11783" max="12032" width="9.140625" style="3" customWidth="1"/>
    <col min="12033" max="12033" width="53.85546875" style="3" customWidth="1"/>
    <col min="12034" max="12038" width="11.28515625" style="3" customWidth="1"/>
    <col min="12039" max="12288" width="9.140625" style="3" customWidth="1"/>
    <col min="12289" max="12289" width="53.85546875" style="3" customWidth="1"/>
    <col min="12290" max="12294" width="11.28515625" style="3" customWidth="1"/>
    <col min="12295" max="12544" width="9.140625" style="3" customWidth="1"/>
    <col min="12545" max="12545" width="53.85546875" style="3" customWidth="1"/>
    <col min="12546" max="12550" width="11.28515625" style="3" customWidth="1"/>
    <col min="12551" max="12800" width="9.140625" style="3" customWidth="1"/>
    <col min="12801" max="12801" width="53.85546875" style="3" customWidth="1"/>
    <col min="12802" max="12806" width="11.28515625" style="3" customWidth="1"/>
    <col min="12807" max="13056" width="9.140625" style="3" customWidth="1"/>
    <col min="13057" max="13057" width="53.85546875" style="3" customWidth="1"/>
    <col min="13058" max="13062" width="11.28515625" style="3" customWidth="1"/>
    <col min="13063" max="13312" width="9.140625" style="3" customWidth="1"/>
    <col min="13313" max="13313" width="53.85546875" style="3" customWidth="1"/>
    <col min="13314" max="13318" width="11.28515625" style="3" customWidth="1"/>
    <col min="13319" max="13568" width="9.140625" style="3" customWidth="1"/>
    <col min="13569" max="13569" width="53.85546875" style="3" customWidth="1"/>
    <col min="13570" max="13574" width="11.28515625" style="3" customWidth="1"/>
    <col min="13575" max="13824" width="9.140625" style="3" customWidth="1"/>
    <col min="13825" max="13825" width="53.85546875" style="3" customWidth="1"/>
    <col min="13826" max="13830" width="11.28515625" style="3" customWidth="1"/>
    <col min="13831" max="14080" width="9.140625" style="3" customWidth="1"/>
    <col min="14081" max="14081" width="53.85546875" style="3" customWidth="1"/>
    <col min="14082" max="14086" width="11.28515625" style="3" customWidth="1"/>
    <col min="14087" max="14336" width="9.140625" style="3" customWidth="1"/>
    <col min="14337" max="14337" width="53.85546875" style="3" customWidth="1"/>
    <col min="14338" max="14342" width="11.28515625" style="3" customWidth="1"/>
    <col min="14343" max="14592" width="9.140625" style="3" customWidth="1"/>
    <col min="14593" max="14593" width="53.85546875" style="3" customWidth="1"/>
    <col min="14594" max="14598" width="11.28515625" style="3" customWidth="1"/>
    <col min="14599" max="14848" width="9.140625" style="3" customWidth="1"/>
    <col min="14849" max="14849" width="53.85546875" style="3" customWidth="1"/>
    <col min="14850" max="14854" width="11.28515625" style="3" customWidth="1"/>
    <col min="14855" max="15104" width="9.140625" style="3" customWidth="1"/>
    <col min="15105" max="15105" width="53.85546875" style="3" customWidth="1"/>
    <col min="15106" max="15110" width="11.28515625" style="3" customWidth="1"/>
    <col min="15111" max="15360" width="9.140625" style="3" customWidth="1"/>
    <col min="15361" max="15361" width="53.85546875" style="3" customWidth="1"/>
    <col min="15362" max="15366" width="11.28515625" style="3" customWidth="1"/>
    <col min="15367" max="15616" width="9.140625" style="3" customWidth="1"/>
    <col min="15617" max="15617" width="53.85546875" style="3" customWidth="1"/>
    <col min="15618" max="15622" width="11.28515625" style="3" customWidth="1"/>
    <col min="15623" max="15872" width="9.140625" style="3" customWidth="1"/>
    <col min="15873" max="15873" width="53.85546875" style="3" customWidth="1"/>
    <col min="15874" max="15878" width="11.28515625" style="3" customWidth="1"/>
    <col min="15879" max="16128" width="9.140625" style="3" customWidth="1"/>
    <col min="16129" max="16129" width="53.85546875" style="3" customWidth="1"/>
    <col min="16130" max="16134" width="11.28515625" style="3" customWidth="1"/>
    <col min="16135" max="16384" width="9.140625" style="3" customWidth="1"/>
  </cols>
  <sheetData>
    <row r="2" spans="1:45" x14ac:dyDescent="0.25">
      <c r="A2" s="7" t="s">
        <v>100</v>
      </c>
      <c r="B2" s="14"/>
      <c r="C2" s="14"/>
      <c r="D2" s="14"/>
      <c r="E2" s="16"/>
    </row>
    <row r="3" spans="1:45" x14ac:dyDescent="0.25">
      <c r="A3" s="8" t="s">
        <v>141</v>
      </c>
      <c r="B3" s="15"/>
      <c r="C3" s="15"/>
      <c r="D3" s="15"/>
      <c r="E3" s="6"/>
    </row>
    <row r="4" spans="1:45" ht="15.75" thickBot="1" x14ac:dyDescent="0.3">
      <c r="A4" s="6" t="s">
        <v>101</v>
      </c>
      <c r="B4" s="15"/>
      <c r="C4" s="15"/>
      <c r="D4" s="15"/>
      <c r="E4" s="6"/>
    </row>
    <row r="5" spans="1:45" ht="15" customHeight="1" thickBot="1" x14ac:dyDescent="0.3">
      <c r="A5" s="299" t="s">
        <v>86</v>
      </c>
      <c r="B5" s="23"/>
      <c r="C5" s="23"/>
      <c r="D5" s="23"/>
      <c r="E5" s="42"/>
      <c r="F5" s="296" t="s">
        <v>129</v>
      </c>
      <c r="G5" s="297"/>
      <c r="H5" s="297"/>
      <c r="I5" s="296" t="s">
        <v>130</v>
      </c>
      <c r="J5" s="297"/>
      <c r="K5" s="297"/>
      <c r="L5" s="296" t="s">
        <v>131</v>
      </c>
      <c r="M5" s="297"/>
      <c r="N5" s="298"/>
      <c r="O5" s="296" t="s">
        <v>132</v>
      </c>
      <c r="P5" s="297"/>
      <c r="Q5" s="298"/>
      <c r="R5" s="296" t="s">
        <v>133</v>
      </c>
      <c r="S5" s="297"/>
      <c r="T5" s="298"/>
      <c r="U5" s="296" t="s">
        <v>134</v>
      </c>
      <c r="V5" s="297"/>
      <c r="W5" s="298"/>
      <c r="X5" s="296" t="s">
        <v>135</v>
      </c>
      <c r="Y5" s="297"/>
      <c r="Z5" s="298"/>
      <c r="AA5" s="296" t="s">
        <v>136</v>
      </c>
      <c r="AB5" s="297"/>
      <c r="AC5" s="298"/>
      <c r="AD5" s="296" t="s">
        <v>137</v>
      </c>
      <c r="AE5" s="297"/>
      <c r="AF5" s="298"/>
      <c r="AG5" s="296" t="s">
        <v>138</v>
      </c>
      <c r="AH5" s="297"/>
      <c r="AI5" s="298"/>
      <c r="AJ5" s="296" t="s">
        <v>139</v>
      </c>
      <c r="AK5" s="297"/>
      <c r="AL5" s="298"/>
      <c r="AM5" s="296" t="s">
        <v>140</v>
      </c>
      <c r="AN5" s="297"/>
      <c r="AO5" s="298"/>
      <c r="AQ5" s="296" t="s">
        <v>128</v>
      </c>
      <c r="AR5" s="297"/>
      <c r="AS5" s="298"/>
    </row>
    <row r="6" spans="1:45" ht="52.5" customHeight="1" thickBot="1" x14ac:dyDescent="0.3">
      <c r="A6" s="300"/>
      <c r="B6" s="35" t="s">
        <v>105</v>
      </c>
      <c r="C6" s="35" t="s">
        <v>106</v>
      </c>
      <c r="D6" s="35" t="s">
        <v>107</v>
      </c>
      <c r="E6" s="43" t="s">
        <v>108</v>
      </c>
      <c r="F6" s="36" t="s">
        <v>87</v>
      </c>
      <c r="G6" s="36" t="s">
        <v>88</v>
      </c>
      <c r="H6" s="36" t="s">
        <v>89</v>
      </c>
      <c r="I6" s="36" t="s">
        <v>87</v>
      </c>
      <c r="J6" s="36" t="s">
        <v>88</v>
      </c>
      <c r="K6" s="36" t="s">
        <v>89</v>
      </c>
      <c r="L6" s="36" t="s">
        <v>87</v>
      </c>
      <c r="M6" s="36" t="s">
        <v>88</v>
      </c>
      <c r="N6" s="52" t="s">
        <v>89</v>
      </c>
      <c r="O6" s="37" t="s">
        <v>87</v>
      </c>
      <c r="P6" s="36" t="s">
        <v>88</v>
      </c>
      <c r="Q6" s="38" t="s">
        <v>89</v>
      </c>
      <c r="R6" s="37" t="s">
        <v>87</v>
      </c>
      <c r="S6" s="36" t="s">
        <v>88</v>
      </c>
      <c r="T6" s="38" t="s">
        <v>89</v>
      </c>
      <c r="U6" s="37" t="s">
        <v>87</v>
      </c>
      <c r="V6" s="36" t="s">
        <v>88</v>
      </c>
      <c r="W6" s="38" t="s">
        <v>89</v>
      </c>
      <c r="X6" s="37" t="s">
        <v>87</v>
      </c>
      <c r="Y6" s="36" t="s">
        <v>88</v>
      </c>
      <c r="Z6" s="38" t="s">
        <v>89</v>
      </c>
      <c r="AA6" s="37" t="s">
        <v>87</v>
      </c>
      <c r="AB6" s="36" t="s">
        <v>88</v>
      </c>
      <c r="AC6" s="38" t="s">
        <v>89</v>
      </c>
      <c r="AD6" s="37" t="s">
        <v>87</v>
      </c>
      <c r="AE6" s="36" t="s">
        <v>88</v>
      </c>
      <c r="AF6" s="38" t="s">
        <v>89</v>
      </c>
      <c r="AG6" s="37" t="s">
        <v>87</v>
      </c>
      <c r="AH6" s="36" t="s">
        <v>88</v>
      </c>
      <c r="AI6" s="38" t="s">
        <v>89</v>
      </c>
      <c r="AJ6" s="37" t="s">
        <v>87</v>
      </c>
      <c r="AK6" s="36" t="s">
        <v>88</v>
      </c>
      <c r="AL6" s="38" t="s">
        <v>89</v>
      </c>
      <c r="AM6" s="37" t="s">
        <v>87</v>
      </c>
      <c r="AN6" s="36" t="s">
        <v>88</v>
      </c>
      <c r="AO6" s="38" t="s">
        <v>89</v>
      </c>
      <c r="AQ6" s="72" t="s">
        <v>87</v>
      </c>
      <c r="AR6" s="81" t="s">
        <v>88</v>
      </c>
      <c r="AS6" s="73" t="s">
        <v>89</v>
      </c>
    </row>
    <row r="7" spans="1:45" ht="20.25" customHeight="1" thickBot="1" x14ac:dyDescent="0.35">
      <c r="A7" s="118" t="s">
        <v>90</v>
      </c>
      <c r="B7" s="41" t="s">
        <v>119</v>
      </c>
      <c r="C7" s="41" t="s">
        <v>111</v>
      </c>
      <c r="D7" s="41" t="s">
        <v>117</v>
      </c>
      <c r="E7" s="44" t="s">
        <v>115</v>
      </c>
      <c r="F7" s="124">
        <v>30771</v>
      </c>
      <c r="G7" s="125">
        <v>10408</v>
      </c>
      <c r="H7" s="53">
        <f>IF(G7=0,0,F7/G7)</f>
        <v>2.9564757878554957</v>
      </c>
      <c r="I7" s="124">
        <v>29061</v>
      </c>
      <c r="J7" s="125">
        <v>9144</v>
      </c>
      <c r="K7" s="53">
        <f>IF(J7=0,0,I7/J7)</f>
        <v>3.1781496062992125</v>
      </c>
      <c r="L7" s="124">
        <v>28524</v>
      </c>
      <c r="M7" s="125">
        <v>9044</v>
      </c>
      <c r="N7" s="53">
        <f>IF(M7=0,0,L7/M7)</f>
        <v>3.1539141972578504</v>
      </c>
      <c r="O7" s="84"/>
      <c r="P7" s="54"/>
      <c r="Q7" s="53">
        <f>IF(P7=0,0,O7/P7)</f>
        <v>0</v>
      </c>
      <c r="R7" s="85"/>
      <c r="S7" s="86"/>
      <c r="T7" s="53">
        <f>IF(S7=0,0,R7/S7)</f>
        <v>0</v>
      </c>
      <c r="U7" s="85"/>
      <c r="V7" s="86"/>
      <c r="W7" s="53">
        <f>IF(V7=0,0,U7/V7)</f>
        <v>0</v>
      </c>
      <c r="X7" s="85"/>
      <c r="Y7" s="86"/>
      <c r="Z7" s="53">
        <f>IF(Y7=0,0,X7/Y7)</f>
        <v>0</v>
      </c>
      <c r="AA7" s="85"/>
      <c r="AB7" s="86"/>
      <c r="AC7" s="53">
        <f>IF(AB7=0,0,AA7/AB7)</f>
        <v>0</v>
      </c>
      <c r="AD7" s="85"/>
      <c r="AE7" s="86"/>
      <c r="AF7" s="53">
        <f>IF(AE7=0,0,AD7/AE7)</f>
        <v>0</v>
      </c>
      <c r="AG7" s="85"/>
      <c r="AH7" s="86"/>
      <c r="AI7" s="53">
        <f>IF(AH7=0,0,AG7/AH7)</f>
        <v>0</v>
      </c>
      <c r="AJ7" s="114"/>
      <c r="AK7" s="115"/>
      <c r="AL7" s="53">
        <f>IF(AK7=0,0,AJ7/AK7)</f>
        <v>0</v>
      </c>
      <c r="AM7" s="85"/>
      <c r="AN7" s="86"/>
      <c r="AO7" s="53">
        <f>IF(AN7=0,0,AM7/AN7)</f>
        <v>0</v>
      </c>
      <c r="AQ7" s="70">
        <f>F7+I7+L7+O7+R7+U7+X7+AA7+AD7+AG7+AJ7+AM7</f>
        <v>88356</v>
      </c>
      <c r="AR7" s="82">
        <f>G7+J7+M7+P7+S7+V7+Y7+AB7+AE7+AH7+AK7+AN7</f>
        <v>28596</v>
      </c>
      <c r="AS7" s="74">
        <f>AQ7/AR7</f>
        <v>3.0898027696181285</v>
      </c>
    </row>
    <row r="8" spans="1:45" ht="17.25" customHeight="1" thickBot="1" x14ac:dyDescent="0.35">
      <c r="A8" s="119" t="s">
        <v>91</v>
      </c>
      <c r="B8" s="21" t="s">
        <v>109</v>
      </c>
      <c r="C8" s="21" t="s">
        <v>111</v>
      </c>
      <c r="D8" s="21" t="s">
        <v>117</v>
      </c>
      <c r="E8" s="45" t="s">
        <v>113</v>
      </c>
      <c r="F8" s="55">
        <v>20837</v>
      </c>
      <c r="G8" s="56">
        <v>4906</v>
      </c>
      <c r="H8" s="53">
        <f t="shared" ref="H8:H64" si="0">IF(G8=0,0,F8/G8)</f>
        <v>4.2472482674276399</v>
      </c>
      <c r="I8" s="55">
        <v>20585</v>
      </c>
      <c r="J8" s="56">
        <v>4922</v>
      </c>
      <c r="K8" s="53">
        <f t="shared" ref="K8:K64" si="1">IF(J8=0,0,I8/J8)</f>
        <v>4.1822429906542054</v>
      </c>
      <c r="L8" s="57">
        <v>20216</v>
      </c>
      <c r="M8" s="58">
        <v>4876</v>
      </c>
      <c r="N8" s="53">
        <f t="shared" ref="N8:N64" si="2">IF(M8=0,0,L8/M8)</f>
        <v>4.1460213289581622</v>
      </c>
      <c r="O8" s="87"/>
      <c r="P8" s="58"/>
      <c r="Q8" s="53">
        <f t="shared" ref="Q8:Q64" si="3">IF(P8=0,0,O8/P8)</f>
        <v>0</v>
      </c>
      <c r="R8" s="57"/>
      <c r="S8" s="58"/>
      <c r="T8" s="53">
        <f t="shared" ref="T8:T64" si="4">IF(S8=0,0,R8/S8)</f>
        <v>0</v>
      </c>
      <c r="U8" s="57"/>
      <c r="V8" s="58"/>
      <c r="W8" s="53">
        <f t="shared" ref="W8:W64" si="5">IF(V8=0,0,U8/V8)</f>
        <v>0</v>
      </c>
      <c r="X8" s="57"/>
      <c r="Y8" s="58"/>
      <c r="Z8" s="53">
        <f t="shared" ref="Z8:Z64" si="6">IF(Y8=0,0,X8/Y8)</f>
        <v>0</v>
      </c>
      <c r="AA8" s="57"/>
      <c r="AB8" s="58"/>
      <c r="AC8" s="53">
        <f t="shared" ref="AC8:AC64" si="7">IF(AB8=0,0,AA8/AB8)</f>
        <v>0</v>
      </c>
      <c r="AD8" s="57"/>
      <c r="AE8" s="58"/>
      <c r="AF8" s="53">
        <f t="shared" ref="AF8:AF64" si="8">IF(AE8=0,0,AD8/AE8)</f>
        <v>0</v>
      </c>
      <c r="AG8" s="57"/>
      <c r="AH8" s="58"/>
      <c r="AI8" s="53">
        <f t="shared" ref="AI8:AI64" si="9">IF(AH8=0,0,AG8/AH8)</f>
        <v>0</v>
      </c>
      <c r="AJ8" s="57"/>
      <c r="AK8" s="58"/>
      <c r="AL8" s="53">
        <f t="shared" ref="AL8:AL64" si="10">IF(AK8=0,0,AJ8/AK8)</f>
        <v>0</v>
      </c>
      <c r="AM8" s="57"/>
      <c r="AN8" s="58"/>
      <c r="AO8" s="53">
        <f t="shared" ref="AO8:AO64" si="11">IF(AN8=0,0,AM8/AN8)</f>
        <v>0</v>
      </c>
      <c r="AQ8" s="70">
        <f t="shared" ref="AQ8:AQ13" si="12">F8+I8+L8+O8+R8+U8+X8+AA8+AD8+AG8+AJ8+AM8</f>
        <v>61638</v>
      </c>
      <c r="AR8" s="82">
        <f t="shared" ref="AR8:AR64" si="13">G8+J8+M8+P8+S8+V8+Y8+AB8+AE8+AH8+AK8+AN8</f>
        <v>14704</v>
      </c>
      <c r="AS8" s="75">
        <f t="shared" ref="AS8:AS64" si="14">AQ8/AR8</f>
        <v>4.1919205658324268</v>
      </c>
    </row>
    <row r="9" spans="1:45" ht="18" customHeight="1" thickBot="1" x14ac:dyDescent="0.35">
      <c r="A9" s="119" t="s">
        <v>93</v>
      </c>
      <c r="B9" s="21" t="s">
        <v>109</v>
      </c>
      <c r="C9" s="21" t="s">
        <v>111</v>
      </c>
      <c r="D9" s="21" t="s">
        <v>117</v>
      </c>
      <c r="E9" s="45" t="s">
        <v>116</v>
      </c>
      <c r="F9" s="56">
        <v>4881</v>
      </c>
      <c r="G9" s="56">
        <v>1189</v>
      </c>
      <c r="H9" s="53">
        <f t="shared" si="0"/>
        <v>4.1051303616484445</v>
      </c>
      <c r="I9" s="56">
        <v>5430</v>
      </c>
      <c r="J9" s="56">
        <v>1326</v>
      </c>
      <c r="K9" s="53">
        <f t="shared" si="1"/>
        <v>4.0950226244343888</v>
      </c>
      <c r="L9" s="58">
        <v>4751</v>
      </c>
      <c r="M9" s="58">
        <v>1148</v>
      </c>
      <c r="N9" s="53">
        <f t="shared" si="2"/>
        <v>4.1385017421602788</v>
      </c>
      <c r="O9" s="88"/>
      <c r="P9" s="58"/>
      <c r="Q9" s="53">
        <f t="shared" si="3"/>
        <v>0</v>
      </c>
      <c r="R9" s="58"/>
      <c r="S9" s="58"/>
      <c r="T9" s="53">
        <f t="shared" si="4"/>
        <v>0</v>
      </c>
      <c r="U9" s="58"/>
      <c r="V9" s="58"/>
      <c r="W9" s="53">
        <f t="shared" si="5"/>
        <v>0</v>
      </c>
      <c r="X9" s="58"/>
      <c r="Y9" s="58"/>
      <c r="Z9" s="53">
        <f t="shared" si="6"/>
        <v>0</v>
      </c>
      <c r="AA9" s="58"/>
      <c r="AB9" s="58"/>
      <c r="AC9" s="53">
        <f t="shared" si="7"/>
        <v>0</v>
      </c>
      <c r="AD9" s="58"/>
      <c r="AE9" s="58"/>
      <c r="AF9" s="53">
        <f t="shared" si="8"/>
        <v>0</v>
      </c>
      <c r="AG9" s="58"/>
      <c r="AH9" s="58"/>
      <c r="AI9" s="53">
        <f t="shared" si="9"/>
        <v>0</v>
      </c>
      <c r="AJ9" s="58"/>
      <c r="AK9" s="58"/>
      <c r="AL9" s="53">
        <f t="shared" si="10"/>
        <v>0</v>
      </c>
      <c r="AM9" s="58"/>
      <c r="AN9" s="58"/>
      <c r="AO9" s="53">
        <f t="shared" si="11"/>
        <v>0</v>
      </c>
      <c r="AQ9" s="70">
        <f t="shared" si="12"/>
        <v>15062</v>
      </c>
      <c r="AR9" s="82">
        <f t="shared" si="13"/>
        <v>3663</v>
      </c>
      <c r="AS9" s="75">
        <f t="shared" si="14"/>
        <v>4.1119301119301115</v>
      </c>
    </row>
    <row r="10" spans="1:45" ht="19.5" customHeight="1" thickBot="1" x14ac:dyDescent="0.35">
      <c r="A10" s="119" t="s">
        <v>124</v>
      </c>
      <c r="B10" s="21" t="s">
        <v>109</v>
      </c>
      <c r="C10" s="21" t="s">
        <v>111</v>
      </c>
      <c r="D10" s="21" t="s">
        <v>117</v>
      </c>
      <c r="E10" s="45" t="s">
        <v>117</v>
      </c>
      <c r="F10" s="56">
        <v>2296</v>
      </c>
      <c r="G10" s="56">
        <v>640</v>
      </c>
      <c r="H10" s="53">
        <f t="shared" si="0"/>
        <v>3.5874999999999999</v>
      </c>
      <c r="I10" s="56">
        <v>2193</v>
      </c>
      <c r="J10" s="56">
        <v>560</v>
      </c>
      <c r="K10" s="53">
        <f t="shared" si="1"/>
        <v>3.9160714285714286</v>
      </c>
      <c r="L10" s="126"/>
      <c r="M10" s="126"/>
      <c r="N10" s="53">
        <f t="shared" si="2"/>
        <v>0</v>
      </c>
      <c r="O10" s="88"/>
      <c r="P10" s="58"/>
      <c r="Q10" s="53">
        <f t="shared" si="3"/>
        <v>0</v>
      </c>
      <c r="R10" s="58"/>
      <c r="S10" s="58"/>
      <c r="T10" s="53">
        <f t="shared" si="4"/>
        <v>0</v>
      </c>
      <c r="U10" s="58"/>
      <c r="V10" s="58"/>
      <c r="W10" s="53">
        <f t="shared" si="5"/>
        <v>0</v>
      </c>
      <c r="X10" s="58"/>
      <c r="Y10" s="58"/>
      <c r="Z10" s="53">
        <f t="shared" si="6"/>
        <v>0</v>
      </c>
      <c r="AA10" s="58"/>
      <c r="AB10" s="58"/>
      <c r="AC10" s="53">
        <f t="shared" si="7"/>
        <v>0</v>
      </c>
      <c r="AD10" s="58"/>
      <c r="AE10" s="58"/>
      <c r="AF10" s="53">
        <f t="shared" si="8"/>
        <v>0</v>
      </c>
      <c r="AG10" s="58"/>
      <c r="AH10" s="58"/>
      <c r="AI10" s="53">
        <f t="shared" si="9"/>
        <v>0</v>
      </c>
      <c r="AJ10" s="58"/>
      <c r="AK10" s="58"/>
      <c r="AL10" s="53">
        <f t="shared" si="10"/>
        <v>0</v>
      </c>
      <c r="AM10" s="58"/>
      <c r="AN10" s="58"/>
      <c r="AO10" s="53">
        <f t="shared" si="11"/>
        <v>0</v>
      </c>
      <c r="AQ10" s="70">
        <f t="shared" si="12"/>
        <v>4489</v>
      </c>
      <c r="AR10" s="82">
        <f t="shared" si="13"/>
        <v>1200</v>
      </c>
      <c r="AS10" s="75">
        <f t="shared" si="14"/>
        <v>3.7408333333333332</v>
      </c>
    </row>
    <row r="11" spans="1:45" ht="19.5" customHeight="1" thickBot="1" x14ac:dyDescent="0.35">
      <c r="A11" s="24" t="s">
        <v>126</v>
      </c>
      <c r="B11" s="21"/>
      <c r="C11" s="21"/>
      <c r="D11" s="21"/>
      <c r="E11" s="45"/>
      <c r="F11" s="56">
        <v>677</v>
      </c>
      <c r="G11" s="56">
        <v>500</v>
      </c>
      <c r="H11" s="53">
        <f t="shared" si="0"/>
        <v>1.3540000000000001</v>
      </c>
      <c r="I11" s="56">
        <v>691</v>
      </c>
      <c r="J11" s="56">
        <v>524</v>
      </c>
      <c r="K11" s="53">
        <f t="shared" si="1"/>
        <v>1.3187022900763359</v>
      </c>
      <c r="L11" s="58">
        <v>662</v>
      </c>
      <c r="M11" s="58">
        <v>520</v>
      </c>
      <c r="N11" s="53">
        <f t="shared" si="2"/>
        <v>1.273076923076923</v>
      </c>
      <c r="O11" s="88"/>
      <c r="P11" s="58"/>
      <c r="Q11" s="53">
        <f t="shared" si="3"/>
        <v>0</v>
      </c>
      <c r="R11" s="58"/>
      <c r="S11" s="58"/>
      <c r="T11" s="53">
        <f t="shared" si="4"/>
        <v>0</v>
      </c>
      <c r="U11" s="58"/>
      <c r="V11" s="58"/>
      <c r="W11" s="53">
        <f t="shared" si="5"/>
        <v>0</v>
      </c>
      <c r="X11" s="58"/>
      <c r="Y11" s="58"/>
      <c r="Z11" s="53">
        <f t="shared" si="6"/>
        <v>0</v>
      </c>
      <c r="AA11" s="58"/>
      <c r="AB11" s="58"/>
      <c r="AC11" s="53">
        <f t="shared" si="7"/>
        <v>0</v>
      </c>
      <c r="AD11" s="58"/>
      <c r="AE11" s="58"/>
      <c r="AF11" s="53">
        <f t="shared" si="8"/>
        <v>0</v>
      </c>
      <c r="AG11" s="58"/>
      <c r="AH11" s="58"/>
      <c r="AI11" s="53">
        <f t="shared" si="9"/>
        <v>0</v>
      </c>
      <c r="AJ11" s="58"/>
      <c r="AK11" s="58"/>
      <c r="AL11" s="53">
        <f t="shared" si="10"/>
        <v>0</v>
      </c>
      <c r="AM11" s="58"/>
      <c r="AN11" s="58"/>
      <c r="AO11" s="53">
        <f t="shared" si="11"/>
        <v>0</v>
      </c>
      <c r="AQ11" s="70">
        <f t="shared" si="12"/>
        <v>2030</v>
      </c>
      <c r="AR11" s="82">
        <f t="shared" si="13"/>
        <v>1544</v>
      </c>
      <c r="AS11" s="75">
        <f t="shared" si="14"/>
        <v>1.3147668393782384</v>
      </c>
    </row>
    <row r="12" spans="1:45" ht="20.25" customHeight="1" thickBot="1" x14ac:dyDescent="0.35">
      <c r="A12" s="24" t="s">
        <v>92</v>
      </c>
      <c r="B12" s="21"/>
      <c r="C12" s="21" t="s">
        <v>111</v>
      </c>
      <c r="D12" s="21" t="s">
        <v>117</v>
      </c>
      <c r="E12" s="45" t="s">
        <v>112</v>
      </c>
      <c r="F12" s="55">
        <v>392</v>
      </c>
      <c r="G12" s="56">
        <v>284</v>
      </c>
      <c r="H12" s="53">
        <f t="shared" si="0"/>
        <v>1.380281690140845</v>
      </c>
      <c r="I12" s="55">
        <v>258</v>
      </c>
      <c r="J12" s="56">
        <v>200</v>
      </c>
      <c r="K12" s="53">
        <f t="shared" si="1"/>
        <v>1.29</v>
      </c>
      <c r="L12" s="57">
        <v>601</v>
      </c>
      <c r="M12" s="58">
        <v>368</v>
      </c>
      <c r="N12" s="53">
        <f t="shared" si="2"/>
        <v>1.6331521739130435</v>
      </c>
      <c r="O12" s="87"/>
      <c r="P12" s="58"/>
      <c r="Q12" s="53">
        <f t="shared" si="3"/>
        <v>0</v>
      </c>
      <c r="R12" s="57"/>
      <c r="S12" s="58"/>
      <c r="T12" s="53">
        <f t="shared" si="4"/>
        <v>0</v>
      </c>
      <c r="U12" s="57"/>
      <c r="V12" s="58"/>
      <c r="W12" s="53">
        <f t="shared" si="5"/>
        <v>0</v>
      </c>
      <c r="X12" s="57"/>
      <c r="Y12" s="58"/>
      <c r="Z12" s="53">
        <f t="shared" si="6"/>
        <v>0</v>
      </c>
      <c r="AA12" s="57"/>
      <c r="AB12" s="58"/>
      <c r="AC12" s="53">
        <f t="shared" si="7"/>
        <v>0</v>
      </c>
      <c r="AD12" s="57"/>
      <c r="AE12" s="58"/>
      <c r="AF12" s="53">
        <f t="shared" si="8"/>
        <v>0</v>
      </c>
      <c r="AG12" s="57"/>
      <c r="AH12" s="58"/>
      <c r="AI12" s="53">
        <f t="shared" si="9"/>
        <v>0</v>
      </c>
      <c r="AJ12" s="57"/>
      <c r="AK12" s="58"/>
      <c r="AL12" s="53">
        <f t="shared" si="10"/>
        <v>0</v>
      </c>
      <c r="AM12" s="57"/>
      <c r="AN12" s="58"/>
      <c r="AO12" s="53">
        <f t="shared" si="11"/>
        <v>0</v>
      </c>
      <c r="AQ12" s="70">
        <f t="shared" si="12"/>
        <v>1251</v>
      </c>
      <c r="AR12" s="82">
        <f t="shared" si="13"/>
        <v>852</v>
      </c>
      <c r="AS12" s="75">
        <f>AQ12/AR12</f>
        <v>1.4683098591549295</v>
      </c>
    </row>
    <row r="13" spans="1:45" ht="21" customHeight="1" thickBot="1" x14ac:dyDescent="0.35">
      <c r="A13" s="34" t="s">
        <v>94</v>
      </c>
      <c r="B13" s="29"/>
      <c r="C13" s="29"/>
      <c r="D13" s="29" t="s">
        <v>117</v>
      </c>
      <c r="E13" s="46" t="s">
        <v>117</v>
      </c>
      <c r="F13" s="59">
        <v>482</v>
      </c>
      <c r="G13" s="59">
        <v>144</v>
      </c>
      <c r="H13" s="53">
        <f t="shared" si="0"/>
        <v>3.3472222222222223</v>
      </c>
      <c r="I13" s="59">
        <v>447</v>
      </c>
      <c r="J13" s="59">
        <v>120</v>
      </c>
      <c r="K13" s="53">
        <f t="shared" si="1"/>
        <v>3.7250000000000001</v>
      </c>
      <c r="L13" s="60">
        <v>546</v>
      </c>
      <c r="M13" s="60">
        <v>140</v>
      </c>
      <c r="N13" s="53">
        <f t="shared" si="2"/>
        <v>3.9</v>
      </c>
      <c r="O13" s="89"/>
      <c r="P13" s="60"/>
      <c r="Q13" s="53">
        <f t="shared" si="3"/>
        <v>0</v>
      </c>
      <c r="R13" s="60"/>
      <c r="S13" s="60"/>
      <c r="T13" s="53">
        <f t="shared" si="4"/>
        <v>0</v>
      </c>
      <c r="U13" s="60"/>
      <c r="V13" s="60"/>
      <c r="W13" s="53">
        <f t="shared" si="5"/>
        <v>0</v>
      </c>
      <c r="X13" s="60"/>
      <c r="Y13" s="60"/>
      <c r="Z13" s="53">
        <f t="shared" si="6"/>
        <v>0</v>
      </c>
      <c r="AA13" s="60"/>
      <c r="AB13" s="60"/>
      <c r="AC13" s="53">
        <f t="shared" si="7"/>
        <v>0</v>
      </c>
      <c r="AD13" s="60"/>
      <c r="AE13" s="60"/>
      <c r="AF13" s="53">
        <f t="shared" si="8"/>
        <v>0</v>
      </c>
      <c r="AG13" s="60"/>
      <c r="AH13" s="60"/>
      <c r="AI13" s="53">
        <f t="shared" si="9"/>
        <v>0</v>
      </c>
      <c r="AJ13" s="60"/>
      <c r="AK13" s="60"/>
      <c r="AL13" s="53">
        <f t="shared" si="10"/>
        <v>0</v>
      </c>
      <c r="AM13" s="60"/>
      <c r="AN13" s="60"/>
      <c r="AO13" s="53">
        <f t="shared" si="11"/>
        <v>0</v>
      </c>
      <c r="AQ13" s="93">
        <f t="shared" si="12"/>
        <v>1475</v>
      </c>
      <c r="AR13" s="94">
        <f t="shared" si="13"/>
        <v>404</v>
      </c>
      <c r="AS13" s="76">
        <f t="shared" si="14"/>
        <v>3.6509900990099009</v>
      </c>
    </row>
    <row r="14" spans="1:45" ht="20.25" customHeight="1" thickBot="1" x14ac:dyDescent="0.35">
      <c r="A14" s="13" t="s">
        <v>102</v>
      </c>
      <c r="B14" s="33"/>
      <c r="C14" s="33"/>
      <c r="D14" s="33"/>
      <c r="E14" s="47"/>
      <c r="F14" s="61">
        <f>F15+F33+F49</f>
        <v>55929</v>
      </c>
      <c r="G14" s="61">
        <f>G15+G33+G49</f>
        <v>12240</v>
      </c>
      <c r="H14" s="53">
        <f t="shared" si="0"/>
        <v>4.5693627450980392</v>
      </c>
      <c r="I14" s="61">
        <f>I15+I33+I49</f>
        <v>63859</v>
      </c>
      <c r="J14" s="61">
        <f>J15+J33+J49</f>
        <v>12868</v>
      </c>
      <c r="K14" s="53">
        <f t="shared" si="1"/>
        <v>4.96262045383898</v>
      </c>
      <c r="L14" s="61">
        <f>L15+L33+L49</f>
        <v>60587</v>
      </c>
      <c r="M14" s="61">
        <f>M15+M33+M49</f>
        <v>12516</v>
      </c>
      <c r="N14" s="53">
        <f t="shared" si="2"/>
        <v>4.8407638223074461</v>
      </c>
      <c r="O14" s="90">
        <f>O15+O33+O49</f>
        <v>0</v>
      </c>
      <c r="P14" s="61">
        <f>P15+P33+P49</f>
        <v>0</v>
      </c>
      <c r="Q14" s="53">
        <f t="shared" si="3"/>
        <v>0</v>
      </c>
      <c r="R14" s="61">
        <f>R15+R33+R49</f>
        <v>0</v>
      </c>
      <c r="S14" s="61">
        <f>S15+S33+S49</f>
        <v>0</v>
      </c>
      <c r="T14" s="53">
        <f t="shared" si="4"/>
        <v>0</v>
      </c>
      <c r="U14" s="61">
        <f>U15+U33+U49</f>
        <v>0</v>
      </c>
      <c r="V14" s="61">
        <f>V15+V33+V49</f>
        <v>0</v>
      </c>
      <c r="W14" s="53">
        <f t="shared" si="5"/>
        <v>0</v>
      </c>
      <c r="X14" s="61">
        <f>X15+X33+X49</f>
        <v>0</v>
      </c>
      <c r="Y14" s="61">
        <f>Y15+Y33+Y49</f>
        <v>0</v>
      </c>
      <c r="Z14" s="53">
        <f t="shared" si="6"/>
        <v>0</v>
      </c>
      <c r="AA14" s="61">
        <f>AA15+AA33+AA49</f>
        <v>0</v>
      </c>
      <c r="AB14" s="61">
        <f>AB15+AB33+AB49</f>
        <v>0</v>
      </c>
      <c r="AC14" s="53">
        <f t="shared" si="7"/>
        <v>0</v>
      </c>
      <c r="AD14" s="61">
        <f>AD15+AD33+AD49</f>
        <v>0</v>
      </c>
      <c r="AE14" s="61">
        <f>AE15+AE33+AE49</f>
        <v>0</v>
      </c>
      <c r="AF14" s="53">
        <f t="shared" si="8"/>
        <v>0</v>
      </c>
      <c r="AG14" s="61">
        <f>AG15+AG33+AG49</f>
        <v>0</v>
      </c>
      <c r="AH14" s="61">
        <f>AH15+AH33+AH49</f>
        <v>0</v>
      </c>
      <c r="AI14" s="53">
        <f t="shared" si="9"/>
        <v>0</v>
      </c>
      <c r="AJ14" s="61">
        <f>AJ15+AJ33+AJ49</f>
        <v>0</v>
      </c>
      <c r="AK14" s="61">
        <f>AK15+AK33+AK49</f>
        <v>0</v>
      </c>
      <c r="AL14" s="53">
        <f t="shared" si="10"/>
        <v>0</v>
      </c>
      <c r="AM14" s="61">
        <f>AM15+AM33+AM49</f>
        <v>0</v>
      </c>
      <c r="AN14" s="61">
        <f>AN15+AN33+AN49</f>
        <v>0</v>
      </c>
      <c r="AO14" s="53">
        <f t="shared" si="11"/>
        <v>0</v>
      </c>
      <c r="AQ14" s="71">
        <f t="shared" ref="AQ14:AQ64" si="15">F14+I14+L14+O14+R14+U14+X14+AA14+AD14+AG14+AJ14+AM14</f>
        <v>180375</v>
      </c>
      <c r="AR14" s="83">
        <f t="shared" si="13"/>
        <v>37624</v>
      </c>
      <c r="AS14" s="77">
        <f t="shared" si="14"/>
        <v>4.7941473527535612</v>
      </c>
    </row>
    <row r="15" spans="1:45" ht="20.25" customHeight="1" thickBot="1" x14ac:dyDescent="0.35">
      <c r="A15" s="39" t="s">
        <v>3</v>
      </c>
      <c r="B15" s="40"/>
      <c r="C15" s="40"/>
      <c r="D15" s="40"/>
      <c r="E15" s="48"/>
      <c r="F15" s="62">
        <f>SUM(F16:F30)</f>
        <v>17731</v>
      </c>
      <c r="G15" s="62">
        <f t="shared" ref="G15:AJ15" si="16">SUM(G16:G30)</f>
        <v>3976</v>
      </c>
      <c r="H15" s="53">
        <f t="shared" si="0"/>
        <v>4.459507042253521</v>
      </c>
      <c r="I15" s="62">
        <f t="shared" si="16"/>
        <v>20704</v>
      </c>
      <c r="J15" s="62">
        <f t="shared" si="16"/>
        <v>4144</v>
      </c>
      <c r="K15" s="53">
        <f t="shared" si="1"/>
        <v>4.9961389961389964</v>
      </c>
      <c r="L15" s="62">
        <f t="shared" si="16"/>
        <v>18823</v>
      </c>
      <c r="M15" s="62">
        <f t="shared" si="16"/>
        <v>4060</v>
      </c>
      <c r="N15" s="53">
        <f t="shared" si="2"/>
        <v>4.636206896551724</v>
      </c>
      <c r="O15" s="62">
        <f t="shared" si="16"/>
        <v>0</v>
      </c>
      <c r="P15" s="62">
        <f t="shared" si="16"/>
        <v>0</v>
      </c>
      <c r="Q15" s="53">
        <f t="shared" si="3"/>
        <v>0</v>
      </c>
      <c r="R15" s="62">
        <f t="shared" si="16"/>
        <v>0</v>
      </c>
      <c r="S15" s="62">
        <f t="shared" si="16"/>
        <v>0</v>
      </c>
      <c r="T15" s="53">
        <f t="shared" si="4"/>
        <v>0</v>
      </c>
      <c r="U15" s="62">
        <f t="shared" si="16"/>
        <v>0</v>
      </c>
      <c r="V15" s="62">
        <f t="shared" si="16"/>
        <v>0</v>
      </c>
      <c r="W15" s="53">
        <f t="shared" si="5"/>
        <v>0</v>
      </c>
      <c r="X15" s="62">
        <f t="shared" si="16"/>
        <v>0</v>
      </c>
      <c r="Y15" s="62">
        <f t="shared" si="16"/>
        <v>0</v>
      </c>
      <c r="Z15" s="53">
        <f t="shared" si="6"/>
        <v>0</v>
      </c>
      <c r="AA15" s="62">
        <f t="shared" si="16"/>
        <v>0</v>
      </c>
      <c r="AB15" s="62">
        <f t="shared" si="16"/>
        <v>0</v>
      </c>
      <c r="AC15" s="53">
        <f t="shared" si="7"/>
        <v>0</v>
      </c>
      <c r="AD15" s="62">
        <f t="shared" si="16"/>
        <v>0</v>
      </c>
      <c r="AE15" s="62">
        <f t="shared" si="16"/>
        <v>0</v>
      </c>
      <c r="AF15" s="53">
        <f t="shared" si="8"/>
        <v>0</v>
      </c>
      <c r="AG15" s="62">
        <f t="shared" si="16"/>
        <v>0</v>
      </c>
      <c r="AH15" s="62">
        <f t="shared" si="16"/>
        <v>0</v>
      </c>
      <c r="AI15" s="53">
        <f t="shared" si="9"/>
        <v>0</v>
      </c>
      <c r="AJ15" s="62">
        <f t="shared" si="16"/>
        <v>0</v>
      </c>
      <c r="AK15" s="62">
        <f>SUM(AK16:AK30)</f>
        <v>0</v>
      </c>
      <c r="AL15" s="53">
        <f t="shared" si="10"/>
        <v>0</v>
      </c>
      <c r="AM15" s="62">
        <f>SUM(AM16:AM30)</f>
        <v>0</v>
      </c>
      <c r="AN15" s="62">
        <f>SUM(AN16:AN30)</f>
        <v>0</v>
      </c>
      <c r="AO15" s="53">
        <f t="shared" si="11"/>
        <v>0</v>
      </c>
      <c r="AQ15" s="110">
        <f t="shared" si="15"/>
        <v>57258</v>
      </c>
      <c r="AR15" s="111">
        <f t="shared" si="13"/>
        <v>12180</v>
      </c>
      <c r="AS15" s="112">
        <f t="shared" si="14"/>
        <v>4.7009852216748769</v>
      </c>
    </row>
    <row r="16" spans="1:45" ht="19.5" thickBot="1" x14ac:dyDescent="0.35">
      <c r="A16" s="30" t="s">
        <v>44</v>
      </c>
      <c r="B16" s="31"/>
      <c r="C16" s="32" t="s">
        <v>111</v>
      </c>
      <c r="D16" s="32" t="s">
        <v>117</v>
      </c>
      <c r="E16" s="49" t="s">
        <v>112</v>
      </c>
      <c r="F16" s="63">
        <v>2474</v>
      </c>
      <c r="G16" s="63">
        <v>492</v>
      </c>
      <c r="H16" s="53">
        <f t="shared" si="0"/>
        <v>5.0284552845528454</v>
      </c>
      <c r="I16" s="63">
        <v>2760</v>
      </c>
      <c r="J16" s="63">
        <v>492</v>
      </c>
      <c r="K16" s="53">
        <f t="shared" si="1"/>
        <v>5.6097560975609753</v>
      </c>
      <c r="L16" s="64">
        <v>2232</v>
      </c>
      <c r="M16" s="64">
        <v>488</v>
      </c>
      <c r="N16" s="53">
        <f t="shared" si="2"/>
        <v>4.5737704918032787</v>
      </c>
      <c r="O16" s="91"/>
      <c r="P16" s="64"/>
      <c r="Q16" s="53">
        <f t="shared" si="3"/>
        <v>0</v>
      </c>
      <c r="R16" s="64"/>
      <c r="S16" s="64"/>
      <c r="T16" s="53">
        <f t="shared" si="4"/>
        <v>0</v>
      </c>
      <c r="U16" s="64"/>
      <c r="V16" s="64"/>
      <c r="W16" s="53">
        <f t="shared" si="5"/>
        <v>0</v>
      </c>
      <c r="X16" s="64"/>
      <c r="Y16" s="64"/>
      <c r="Z16" s="53">
        <f t="shared" si="6"/>
        <v>0</v>
      </c>
      <c r="AA16" s="64"/>
      <c r="AB16" s="64"/>
      <c r="AC16" s="53">
        <f t="shared" si="7"/>
        <v>0</v>
      </c>
      <c r="AD16" s="64"/>
      <c r="AE16" s="64"/>
      <c r="AF16" s="53">
        <f t="shared" si="8"/>
        <v>0</v>
      </c>
      <c r="AG16" s="64"/>
      <c r="AH16" s="64"/>
      <c r="AI16" s="53">
        <f t="shared" si="9"/>
        <v>0</v>
      </c>
      <c r="AJ16" s="64"/>
      <c r="AK16" s="64"/>
      <c r="AL16" s="53">
        <f t="shared" si="10"/>
        <v>0</v>
      </c>
      <c r="AM16" s="64"/>
      <c r="AN16" s="64"/>
      <c r="AO16" s="53">
        <f t="shared" si="11"/>
        <v>0</v>
      </c>
      <c r="AQ16" s="70">
        <f t="shared" si="15"/>
        <v>7466</v>
      </c>
      <c r="AR16" s="82">
        <f t="shared" si="13"/>
        <v>1472</v>
      </c>
      <c r="AS16" s="78">
        <f t="shared" si="14"/>
        <v>5.0720108695652177</v>
      </c>
    </row>
    <row r="17" spans="1:45" ht="19.5" thickBot="1" x14ac:dyDescent="0.35">
      <c r="A17" s="103" t="s">
        <v>45</v>
      </c>
      <c r="B17" s="22" t="s">
        <v>110</v>
      </c>
      <c r="C17" s="21" t="s">
        <v>111</v>
      </c>
      <c r="D17" s="21" t="s">
        <v>117</v>
      </c>
      <c r="E17" s="50" t="s">
        <v>112</v>
      </c>
      <c r="F17" s="56">
        <v>1916</v>
      </c>
      <c r="G17" s="56">
        <v>396</v>
      </c>
      <c r="H17" s="53">
        <f t="shared" si="0"/>
        <v>4.8383838383838382</v>
      </c>
      <c r="I17" s="56">
        <v>2519</v>
      </c>
      <c r="J17" s="56">
        <v>424</v>
      </c>
      <c r="K17" s="53">
        <f t="shared" si="1"/>
        <v>5.9410377358490569</v>
      </c>
      <c r="L17" s="58">
        <v>1986</v>
      </c>
      <c r="M17" s="58">
        <v>416</v>
      </c>
      <c r="N17" s="53">
        <f t="shared" si="2"/>
        <v>4.7740384615384617</v>
      </c>
      <c r="O17" s="88"/>
      <c r="P17" s="58"/>
      <c r="Q17" s="53">
        <f t="shared" si="3"/>
        <v>0</v>
      </c>
      <c r="R17" s="58"/>
      <c r="S17" s="58"/>
      <c r="T17" s="53">
        <f t="shared" si="4"/>
        <v>0</v>
      </c>
      <c r="U17" s="58"/>
      <c r="V17" s="58"/>
      <c r="W17" s="53">
        <f t="shared" si="5"/>
        <v>0</v>
      </c>
      <c r="X17" s="58"/>
      <c r="Y17" s="58"/>
      <c r="Z17" s="53">
        <f t="shared" si="6"/>
        <v>0</v>
      </c>
      <c r="AA17" s="58"/>
      <c r="AB17" s="58"/>
      <c r="AC17" s="53">
        <f t="shared" si="7"/>
        <v>0</v>
      </c>
      <c r="AD17" s="58"/>
      <c r="AE17" s="58"/>
      <c r="AF17" s="53">
        <f t="shared" si="8"/>
        <v>0</v>
      </c>
      <c r="AG17" s="58"/>
      <c r="AH17" s="58"/>
      <c r="AI17" s="53">
        <f t="shared" si="9"/>
        <v>0</v>
      </c>
      <c r="AJ17" s="58"/>
      <c r="AK17" s="58"/>
      <c r="AL17" s="53">
        <f t="shared" si="10"/>
        <v>0</v>
      </c>
      <c r="AM17" s="58"/>
      <c r="AN17" s="58"/>
      <c r="AO17" s="53">
        <f t="shared" si="11"/>
        <v>0</v>
      </c>
      <c r="AQ17" s="70">
        <f t="shared" si="15"/>
        <v>6421</v>
      </c>
      <c r="AR17" s="82">
        <f t="shared" si="13"/>
        <v>1236</v>
      </c>
      <c r="AS17" s="75">
        <f t="shared" si="14"/>
        <v>5.1949838187702264</v>
      </c>
    </row>
    <row r="18" spans="1:45" ht="19.5" thickBot="1" x14ac:dyDescent="0.35">
      <c r="A18" s="25" t="s">
        <v>46</v>
      </c>
      <c r="B18" s="22" t="s">
        <v>110</v>
      </c>
      <c r="C18" s="21" t="s">
        <v>111</v>
      </c>
      <c r="D18" s="21" t="s">
        <v>117</v>
      </c>
      <c r="E18" s="50" t="s">
        <v>112</v>
      </c>
      <c r="F18" s="56">
        <v>600</v>
      </c>
      <c r="G18" s="56">
        <v>100</v>
      </c>
      <c r="H18" s="53">
        <f t="shared" si="0"/>
        <v>6</v>
      </c>
      <c r="I18" s="56">
        <v>858</v>
      </c>
      <c r="J18" s="56">
        <v>100</v>
      </c>
      <c r="K18" s="53">
        <f t="shared" si="1"/>
        <v>8.58</v>
      </c>
      <c r="L18" s="58">
        <v>947</v>
      </c>
      <c r="M18" s="58">
        <v>152</v>
      </c>
      <c r="N18" s="53">
        <f t="shared" si="2"/>
        <v>6.2302631578947372</v>
      </c>
      <c r="O18" s="88"/>
      <c r="P18" s="58"/>
      <c r="Q18" s="53">
        <f t="shared" si="3"/>
        <v>0</v>
      </c>
      <c r="R18" s="58"/>
      <c r="S18" s="58"/>
      <c r="T18" s="53">
        <f t="shared" si="4"/>
        <v>0</v>
      </c>
      <c r="U18" s="58"/>
      <c r="V18" s="58"/>
      <c r="W18" s="53">
        <f t="shared" si="5"/>
        <v>0</v>
      </c>
      <c r="X18" s="58"/>
      <c r="Y18" s="58"/>
      <c r="Z18" s="53">
        <f t="shared" si="6"/>
        <v>0</v>
      </c>
      <c r="AA18" s="58"/>
      <c r="AB18" s="58"/>
      <c r="AC18" s="53">
        <f t="shared" si="7"/>
        <v>0</v>
      </c>
      <c r="AD18" s="58"/>
      <c r="AE18" s="58"/>
      <c r="AF18" s="53">
        <f t="shared" si="8"/>
        <v>0</v>
      </c>
      <c r="AG18" s="58"/>
      <c r="AH18" s="58"/>
      <c r="AI18" s="53">
        <f t="shared" si="9"/>
        <v>0</v>
      </c>
      <c r="AJ18" s="58"/>
      <c r="AK18" s="58"/>
      <c r="AL18" s="53">
        <f t="shared" si="10"/>
        <v>0</v>
      </c>
      <c r="AM18" s="58"/>
      <c r="AN18" s="58"/>
      <c r="AO18" s="53">
        <f t="shared" si="11"/>
        <v>0</v>
      </c>
      <c r="AQ18" s="70">
        <f t="shared" si="15"/>
        <v>2405</v>
      </c>
      <c r="AR18" s="82">
        <f t="shared" si="13"/>
        <v>352</v>
      </c>
      <c r="AS18" s="75">
        <f t="shared" si="14"/>
        <v>6.8323863636363633</v>
      </c>
    </row>
    <row r="19" spans="1:45" ht="19.5" thickBot="1" x14ac:dyDescent="0.35">
      <c r="A19" s="25" t="s">
        <v>47</v>
      </c>
      <c r="B19" s="22" t="s">
        <v>110</v>
      </c>
      <c r="C19" s="21" t="s">
        <v>111</v>
      </c>
      <c r="D19" s="21" t="s">
        <v>117</v>
      </c>
      <c r="E19" s="50" t="s">
        <v>118</v>
      </c>
      <c r="F19" s="56">
        <v>406</v>
      </c>
      <c r="G19" s="56">
        <v>144</v>
      </c>
      <c r="H19" s="53">
        <f t="shared" si="0"/>
        <v>2.8194444444444446</v>
      </c>
      <c r="I19" s="56">
        <v>389</v>
      </c>
      <c r="J19" s="56">
        <v>164</v>
      </c>
      <c r="K19" s="53">
        <f t="shared" si="1"/>
        <v>2.3719512195121952</v>
      </c>
      <c r="L19" s="58">
        <v>341</v>
      </c>
      <c r="M19" s="58">
        <v>128</v>
      </c>
      <c r="N19" s="53">
        <f t="shared" si="2"/>
        <v>2.6640625</v>
      </c>
      <c r="O19" s="88"/>
      <c r="P19" s="58"/>
      <c r="Q19" s="53">
        <f t="shared" si="3"/>
        <v>0</v>
      </c>
      <c r="R19" s="58"/>
      <c r="S19" s="58"/>
      <c r="T19" s="53">
        <f t="shared" si="4"/>
        <v>0</v>
      </c>
      <c r="U19" s="58"/>
      <c r="V19" s="58"/>
      <c r="W19" s="53">
        <f t="shared" si="5"/>
        <v>0</v>
      </c>
      <c r="X19" s="58"/>
      <c r="Y19" s="58"/>
      <c r="Z19" s="53">
        <f t="shared" si="6"/>
        <v>0</v>
      </c>
      <c r="AA19" s="58"/>
      <c r="AB19" s="58"/>
      <c r="AC19" s="53">
        <f t="shared" si="7"/>
        <v>0</v>
      </c>
      <c r="AD19" s="58"/>
      <c r="AE19" s="58"/>
      <c r="AF19" s="53">
        <f t="shared" si="8"/>
        <v>0</v>
      </c>
      <c r="AG19" s="58"/>
      <c r="AH19" s="58"/>
      <c r="AI19" s="53">
        <f t="shared" si="9"/>
        <v>0</v>
      </c>
      <c r="AJ19" s="58"/>
      <c r="AK19" s="58"/>
      <c r="AL19" s="53">
        <f t="shared" si="10"/>
        <v>0</v>
      </c>
      <c r="AM19" s="58"/>
      <c r="AN19" s="58"/>
      <c r="AO19" s="53">
        <f t="shared" si="11"/>
        <v>0</v>
      </c>
      <c r="AQ19" s="70">
        <f>F19+I19+L19+O19+R19+U19+X19+AA19+AD19+AG19+AJ19+AM19</f>
        <v>1136</v>
      </c>
      <c r="AR19" s="82">
        <f t="shared" si="13"/>
        <v>436</v>
      </c>
      <c r="AS19" s="75">
        <f t="shared" si="14"/>
        <v>2.6055045871559632</v>
      </c>
    </row>
    <row r="20" spans="1:45" ht="19.5" thickBot="1" x14ac:dyDescent="0.35">
      <c r="A20" s="25" t="s">
        <v>48</v>
      </c>
      <c r="B20" s="22" t="s">
        <v>110</v>
      </c>
      <c r="C20" s="21" t="s">
        <v>111</v>
      </c>
      <c r="D20" s="21" t="s">
        <v>117</v>
      </c>
      <c r="E20" s="50" t="s">
        <v>112</v>
      </c>
      <c r="F20" s="56">
        <v>603</v>
      </c>
      <c r="G20" s="56">
        <v>128</v>
      </c>
      <c r="H20" s="53">
        <f t="shared" si="0"/>
        <v>4.7109375</v>
      </c>
      <c r="I20" s="56">
        <v>1159</v>
      </c>
      <c r="J20" s="56">
        <v>196</v>
      </c>
      <c r="K20" s="53">
        <f t="shared" si="1"/>
        <v>5.9132653061224492</v>
      </c>
      <c r="L20" s="58">
        <v>1099</v>
      </c>
      <c r="M20" s="58">
        <v>212</v>
      </c>
      <c r="N20" s="53">
        <f t="shared" si="2"/>
        <v>5.1839622641509431</v>
      </c>
      <c r="O20" s="88"/>
      <c r="P20" s="58"/>
      <c r="Q20" s="53">
        <f t="shared" si="3"/>
        <v>0</v>
      </c>
      <c r="R20" s="58"/>
      <c r="S20" s="58"/>
      <c r="T20" s="53">
        <f t="shared" si="4"/>
        <v>0</v>
      </c>
      <c r="U20" s="58"/>
      <c r="V20" s="58"/>
      <c r="W20" s="53">
        <f t="shared" si="5"/>
        <v>0</v>
      </c>
      <c r="X20" s="58"/>
      <c r="Y20" s="58"/>
      <c r="Z20" s="53">
        <f t="shared" si="6"/>
        <v>0</v>
      </c>
      <c r="AA20" s="58"/>
      <c r="AB20" s="58"/>
      <c r="AC20" s="53">
        <f t="shared" si="7"/>
        <v>0</v>
      </c>
      <c r="AD20" s="58"/>
      <c r="AE20" s="58"/>
      <c r="AF20" s="53">
        <f t="shared" si="8"/>
        <v>0</v>
      </c>
      <c r="AG20" s="58"/>
      <c r="AH20" s="58"/>
      <c r="AI20" s="53">
        <f t="shared" si="9"/>
        <v>0</v>
      </c>
      <c r="AJ20" s="58"/>
      <c r="AK20" s="58"/>
      <c r="AL20" s="53">
        <f t="shared" si="10"/>
        <v>0</v>
      </c>
      <c r="AM20" s="58"/>
      <c r="AN20" s="58"/>
      <c r="AO20" s="53">
        <f t="shared" si="11"/>
        <v>0</v>
      </c>
      <c r="AQ20" s="70">
        <f t="shared" si="15"/>
        <v>2861</v>
      </c>
      <c r="AR20" s="82">
        <f t="shared" si="13"/>
        <v>536</v>
      </c>
      <c r="AS20" s="75">
        <f t="shared" si="14"/>
        <v>5.3376865671641793</v>
      </c>
    </row>
    <row r="21" spans="1:45" ht="19.5" thickBot="1" x14ac:dyDescent="0.35">
      <c r="A21" s="25" t="s">
        <v>49</v>
      </c>
      <c r="B21" s="22" t="s">
        <v>110</v>
      </c>
      <c r="C21" s="21" t="s">
        <v>111</v>
      </c>
      <c r="D21" s="21" t="s">
        <v>117</v>
      </c>
      <c r="E21" s="50" t="s">
        <v>112</v>
      </c>
      <c r="F21" s="56">
        <v>1242</v>
      </c>
      <c r="G21" s="56">
        <v>272</v>
      </c>
      <c r="H21" s="53">
        <f t="shared" si="0"/>
        <v>4.5661764705882355</v>
      </c>
      <c r="I21" s="56">
        <v>1346</v>
      </c>
      <c r="J21" s="56">
        <v>236</v>
      </c>
      <c r="K21" s="53">
        <f t="shared" si="1"/>
        <v>5.7033898305084749</v>
      </c>
      <c r="L21" s="58">
        <v>1196</v>
      </c>
      <c r="M21" s="58">
        <v>216</v>
      </c>
      <c r="N21" s="53">
        <f t="shared" si="2"/>
        <v>5.5370370370370372</v>
      </c>
      <c r="O21" s="88"/>
      <c r="P21" s="58"/>
      <c r="Q21" s="53">
        <f t="shared" si="3"/>
        <v>0</v>
      </c>
      <c r="R21" s="58"/>
      <c r="S21" s="58"/>
      <c r="T21" s="53">
        <f t="shared" si="4"/>
        <v>0</v>
      </c>
      <c r="U21" s="58"/>
      <c r="V21" s="58"/>
      <c r="W21" s="53">
        <f t="shared" si="5"/>
        <v>0</v>
      </c>
      <c r="X21" s="58"/>
      <c r="Y21" s="58"/>
      <c r="Z21" s="53">
        <f t="shared" si="6"/>
        <v>0</v>
      </c>
      <c r="AA21" s="58"/>
      <c r="AB21" s="58"/>
      <c r="AC21" s="53">
        <f t="shared" si="7"/>
        <v>0</v>
      </c>
      <c r="AD21" s="58"/>
      <c r="AE21" s="58"/>
      <c r="AF21" s="53">
        <f t="shared" si="8"/>
        <v>0</v>
      </c>
      <c r="AG21" s="58"/>
      <c r="AH21" s="58"/>
      <c r="AI21" s="53">
        <f t="shared" si="9"/>
        <v>0</v>
      </c>
      <c r="AJ21" s="58"/>
      <c r="AK21" s="58"/>
      <c r="AL21" s="53">
        <f t="shared" si="10"/>
        <v>0</v>
      </c>
      <c r="AM21" s="58"/>
      <c r="AN21" s="58"/>
      <c r="AO21" s="53">
        <f t="shared" si="11"/>
        <v>0</v>
      </c>
      <c r="AQ21" s="70">
        <f>F21+I21+L21+O21+R21+U21+X21+AA21+AD21+AG21+AJ21+AM21</f>
        <v>3784</v>
      </c>
      <c r="AR21" s="82">
        <f>G21+J21+M21+P21+S21+V21+Y21+AB21+AE21+AH21+AK21+AN21</f>
        <v>724</v>
      </c>
      <c r="AS21" s="75">
        <f t="shared" si="14"/>
        <v>5.2265193370165743</v>
      </c>
    </row>
    <row r="22" spans="1:45" ht="19.5" thickBot="1" x14ac:dyDescent="0.35">
      <c r="A22" s="25" t="s">
        <v>50</v>
      </c>
      <c r="B22" s="22" t="s">
        <v>110</v>
      </c>
      <c r="C22" s="21" t="s">
        <v>111</v>
      </c>
      <c r="D22" s="21" t="s">
        <v>117</v>
      </c>
      <c r="E22" s="50" t="s">
        <v>112</v>
      </c>
      <c r="F22" s="56">
        <v>1182</v>
      </c>
      <c r="G22" s="56">
        <v>300</v>
      </c>
      <c r="H22" s="53">
        <f t="shared" si="0"/>
        <v>3.94</v>
      </c>
      <c r="I22" s="56">
        <v>1405</v>
      </c>
      <c r="J22" s="56">
        <v>324</v>
      </c>
      <c r="K22" s="53">
        <f t="shared" si="1"/>
        <v>4.3364197530864201</v>
      </c>
      <c r="L22" s="58">
        <v>1528</v>
      </c>
      <c r="M22" s="58">
        <v>360</v>
      </c>
      <c r="N22" s="53">
        <f t="shared" si="2"/>
        <v>4.2444444444444445</v>
      </c>
      <c r="O22" s="88"/>
      <c r="P22" s="58"/>
      <c r="Q22" s="53">
        <f t="shared" si="3"/>
        <v>0</v>
      </c>
      <c r="R22" s="58"/>
      <c r="S22" s="58"/>
      <c r="T22" s="53">
        <f t="shared" si="4"/>
        <v>0</v>
      </c>
      <c r="U22" s="58"/>
      <c r="V22" s="58"/>
      <c r="W22" s="53">
        <f t="shared" si="5"/>
        <v>0</v>
      </c>
      <c r="X22" s="58"/>
      <c r="Y22" s="58"/>
      <c r="Z22" s="53">
        <f t="shared" si="6"/>
        <v>0</v>
      </c>
      <c r="AA22" s="58"/>
      <c r="AB22" s="58"/>
      <c r="AC22" s="53">
        <f t="shared" si="7"/>
        <v>0</v>
      </c>
      <c r="AD22" s="58"/>
      <c r="AE22" s="58"/>
      <c r="AF22" s="53">
        <f t="shared" si="8"/>
        <v>0</v>
      </c>
      <c r="AG22" s="58"/>
      <c r="AH22" s="58"/>
      <c r="AI22" s="53">
        <f t="shared" si="9"/>
        <v>0</v>
      </c>
      <c r="AJ22" s="58"/>
      <c r="AK22" s="58"/>
      <c r="AL22" s="53">
        <f t="shared" si="10"/>
        <v>0</v>
      </c>
      <c r="AM22" s="58"/>
      <c r="AN22" s="58"/>
      <c r="AO22" s="53">
        <f t="shared" si="11"/>
        <v>0</v>
      </c>
      <c r="AQ22" s="70">
        <f t="shared" si="15"/>
        <v>4115</v>
      </c>
      <c r="AR22" s="82">
        <f>G22+J22+M22+P22+S22+V22+Y22+AB22+AE22+AH22+AK22+AN22</f>
        <v>984</v>
      </c>
      <c r="AS22" s="75">
        <f t="shared" si="14"/>
        <v>4.1819105691056908</v>
      </c>
    </row>
    <row r="23" spans="1:45" ht="19.5" thickBot="1" x14ac:dyDescent="0.35">
      <c r="A23" s="25" t="s">
        <v>51</v>
      </c>
      <c r="B23" s="22" t="s">
        <v>110</v>
      </c>
      <c r="C23" s="21" t="s">
        <v>111</v>
      </c>
      <c r="D23" s="21" t="s">
        <v>117</v>
      </c>
      <c r="E23" s="50" t="s">
        <v>112</v>
      </c>
      <c r="F23" s="56">
        <v>573</v>
      </c>
      <c r="G23" s="56">
        <v>152</v>
      </c>
      <c r="H23" s="53">
        <f t="shared" si="0"/>
        <v>3.7697368421052633</v>
      </c>
      <c r="I23" s="56">
        <v>592</v>
      </c>
      <c r="J23" s="56">
        <v>180</v>
      </c>
      <c r="K23" s="53">
        <f t="shared" si="1"/>
        <v>3.2888888888888888</v>
      </c>
      <c r="L23" s="58">
        <v>621</v>
      </c>
      <c r="M23" s="58">
        <v>184</v>
      </c>
      <c r="N23" s="53">
        <f t="shared" si="2"/>
        <v>3.375</v>
      </c>
      <c r="O23" s="88"/>
      <c r="P23" s="58"/>
      <c r="Q23" s="53">
        <f t="shared" si="3"/>
        <v>0</v>
      </c>
      <c r="R23" s="58"/>
      <c r="S23" s="58"/>
      <c r="T23" s="53">
        <f t="shared" si="4"/>
        <v>0</v>
      </c>
      <c r="U23" s="58"/>
      <c r="V23" s="58"/>
      <c r="W23" s="53">
        <f t="shared" si="5"/>
        <v>0</v>
      </c>
      <c r="X23" s="58"/>
      <c r="Y23" s="58"/>
      <c r="Z23" s="53">
        <f t="shared" si="6"/>
        <v>0</v>
      </c>
      <c r="AA23" s="58"/>
      <c r="AB23" s="58"/>
      <c r="AC23" s="53">
        <f t="shared" si="7"/>
        <v>0</v>
      </c>
      <c r="AD23" s="58"/>
      <c r="AE23" s="58"/>
      <c r="AF23" s="53">
        <f t="shared" si="8"/>
        <v>0</v>
      </c>
      <c r="AG23" s="58"/>
      <c r="AH23" s="58"/>
      <c r="AI23" s="53">
        <f t="shared" si="9"/>
        <v>0</v>
      </c>
      <c r="AJ23" s="58"/>
      <c r="AK23" s="58"/>
      <c r="AL23" s="53">
        <f t="shared" si="10"/>
        <v>0</v>
      </c>
      <c r="AM23" s="58"/>
      <c r="AN23" s="58"/>
      <c r="AO23" s="53">
        <f t="shared" si="11"/>
        <v>0</v>
      </c>
      <c r="AQ23" s="70">
        <f>F23+I23+L23+O23+R23+U23+X23+AA23+AD23+AG23+AJ23+AM23</f>
        <v>1786</v>
      </c>
      <c r="AR23" s="82">
        <f>G23+J23+M23+P23+S23+V23+Y23+AB23+AE23+AH23+AK23+AN23</f>
        <v>516</v>
      </c>
      <c r="AS23" s="75">
        <f t="shared" si="14"/>
        <v>3.4612403100775193</v>
      </c>
    </row>
    <row r="24" spans="1:45" ht="19.5" thickBot="1" x14ac:dyDescent="0.35">
      <c r="A24" s="25" t="s">
        <v>52</v>
      </c>
      <c r="B24" s="22" t="s">
        <v>110</v>
      </c>
      <c r="C24" s="21" t="s">
        <v>111</v>
      </c>
      <c r="D24" s="21" t="s">
        <v>117</v>
      </c>
      <c r="E24" s="50" t="s">
        <v>112</v>
      </c>
      <c r="F24" s="56">
        <v>1135</v>
      </c>
      <c r="G24" s="56">
        <v>228</v>
      </c>
      <c r="H24" s="53">
        <f t="shared" si="0"/>
        <v>4.9780701754385968</v>
      </c>
      <c r="I24" s="56">
        <v>1312</v>
      </c>
      <c r="J24" s="56">
        <v>244</v>
      </c>
      <c r="K24" s="53">
        <f t="shared" si="1"/>
        <v>5.3770491803278686</v>
      </c>
      <c r="L24" s="58">
        <v>1307</v>
      </c>
      <c r="M24" s="58">
        <v>252</v>
      </c>
      <c r="N24" s="53">
        <f t="shared" si="2"/>
        <v>5.1865079365079367</v>
      </c>
      <c r="O24" s="88"/>
      <c r="P24" s="58"/>
      <c r="Q24" s="53">
        <f t="shared" si="3"/>
        <v>0</v>
      </c>
      <c r="R24" s="58"/>
      <c r="S24" s="58"/>
      <c r="T24" s="53">
        <f t="shared" si="4"/>
        <v>0</v>
      </c>
      <c r="U24" s="58"/>
      <c r="V24" s="58"/>
      <c r="W24" s="53">
        <f t="shared" si="5"/>
        <v>0</v>
      </c>
      <c r="X24" s="58"/>
      <c r="Y24" s="58"/>
      <c r="Z24" s="53">
        <f t="shared" si="6"/>
        <v>0</v>
      </c>
      <c r="AA24" s="58"/>
      <c r="AB24" s="58"/>
      <c r="AC24" s="53">
        <f t="shared" si="7"/>
        <v>0</v>
      </c>
      <c r="AD24" s="58"/>
      <c r="AE24" s="58"/>
      <c r="AF24" s="53">
        <f t="shared" si="8"/>
        <v>0</v>
      </c>
      <c r="AG24" s="58"/>
      <c r="AH24" s="58"/>
      <c r="AI24" s="53">
        <f t="shared" si="9"/>
        <v>0</v>
      </c>
      <c r="AJ24" s="58"/>
      <c r="AK24" s="58"/>
      <c r="AL24" s="53">
        <f t="shared" si="10"/>
        <v>0</v>
      </c>
      <c r="AM24" s="58"/>
      <c r="AN24" s="58"/>
      <c r="AO24" s="53">
        <f t="shared" si="11"/>
        <v>0</v>
      </c>
      <c r="AQ24" s="70">
        <f t="shared" si="15"/>
        <v>3754</v>
      </c>
      <c r="AR24" s="82">
        <f t="shared" si="13"/>
        <v>724</v>
      </c>
      <c r="AS24" s="75">
        <f t="shared" si="14"/>
        <v>5.1850828729281764</v>
      </c>
    </row>
    <row r="25" spans="1:45" ht="19.5" thickBot="1" x14ac:dyDescent="0.35">
      <c r="A25" s="25" t="s">
        <v>53</v>
      </c>
      <c r="B25" s="22" t="s">
        <v>110</v>
      </c>
      <c r="C25" s="21" t="s">
        <v>111</v>
      </c>
      <c r="D25" s="21" t="s">
        <v>117</v>
      </c>
      <c r="E25" s="50" t="s">
        <v>112</v>
      </c>
      <c r="F25" s="56">
        <v>454</v>
      </c>
      <c r="G25" s="56">
        <v>180</v>
      </c>
      <c r="H25" s="53">
        <f t="shared" si="0"/>
        <v>2.5222222222222221</v>
      </c>
      <c r="I25" s="56">
        <v>319</v>
      </c>
      <c r="J25" s="56">
        <v>100</v>
      </c>
      <c r="K25" s="53">
        <f t="shared" si="1"/>
        <v>3.19</v>
      </c>
      <c r="L25" s="58">
        <v>429</v>
      </c>
      <c r="M25" s="58">
        <v>172</v>
      </c>
      <c r="N25" s="53">
        <f t="shared" si="2"/>
        <v>2.4941860465116279</v>
      </c>
      <c r="O25" s="88"/>
      <c r="P25" s="58"/>
      <c r="Q25" s="53">
        <f t="shared" si="3"/>
        <v>0</v>
      </c>
      <c r="R25" s="58"/>
      <c r="S25" s="58"/>
      <c r="T25" s="53">
        <f t="shared" si="4"/>
        <v>0</v>
      </c>
      <c r="U25" s="58"/>
      <c r="V25" s="58"/>
      <c r="W25" s="53">
        <f t="shared" si="5"/>
        <v>0</v>
      </c>
      <c r="X25" s="58"/>
      <c r="Y25" s="58"/>
      <c r="Z25" s="53">
        <f t="shared" si="6"/>
        <v>0</v>
      </c>
      <c r="AA25" s="58"/>
      <c r="AB25" s="58"/>
      <c r="AC25" s="53">
        <f t="shared" si="7"/>
        <v>0</v>
      </c>
      <c r="AD25" s="58"/>
      <c r="AE25" s="58"/>
      <c r="AF25" s="53">
        <f t="shared" si="8"/>
        <v>0</v>
      </c>
      <c r="AG25" s="58"/>
      <c r="AH25" s="58"/>
      <c r="AI25" s="53">
        <f t="shared" si="9"/>
        <v>0</v>
      </c>
      <c r="AJ25" s="58"/>
      <c r="AK25" s="58"/>
      <c r="AL25" s="53">
        <f t="shared" si="10"/>
        <v>0</v>
      </c>
      <c r="AM25" s="58"/>
      <c r="AN25" s="58"/>
      <c r="AO25" s="53">
        <f t="shared" si="11"/>
        <v>0</v>
      </c>
      <c r="AQ25" s="70">
        <f t="shared" si="15"/>
        <v>1202</v>
      </c>
      <c r="AR25" s="82">
        <f>G25+J25+M25+P25+S25+V25+Y25+AB25+AE25+AH25+AK25+AN25</f>
        <v>452</v>
      </c>
      <c r="AS25" s="75">
        <f t="shared" si="14"/>
        <v>2.6592920353982299</v>
      </c>
    </row>
    <row r="26" spans="1:45" ht="19.5" thickBot="1" x14ac:dyDescent="0.35">
      <c r="A26" s="25" t="s">
        <v>95</v>
      </c>
      <c r="B26" s="22" t="s">
        <v>110</v>
      </c>
      <c r="C26" s="21" t="s">
        <v>111</v>
      </c>
      <c r="D26" s="21" t="s">
        <v>117</v>
      </c>
      <c r="E26" s="50" t="s">
        <v>112</v>
      </c>
      <c r="F26" s="56">
        <v>1171</v>
      </c>
      <c r="G26" s="56">
        <v>236</v>
      </c>
      <c r="H26" s="53">
        <f t="shared" si="0"/>
        <v>4.9618644067796609</v>
      </c>
      <c r="I26" s="56">
        <v>1329</v>
      </c>
      <c r="J26" s="56">
        <v>276</v>
      </c>
      <c r="K26" s="53">
        <f t="shared" si="1"/>
        <v>4.8152173913043477</v>
      </c>
      <c r="L26" s="58">
        <v>972</v>
      </c>
      <c r="M26" s="58">
        <v>188</v>
      </c>
      <c r="N26" s="53">
        <f t="shared" si="2"/>
        <v>5.1702127659574471</v>
      </c>
      <c r="O26" s="88"/>
      <c r="P26" s="58"/>
      <c r="Q26" s="53">
        <f t="shared" si="3"/>
        <v>0</v>
      </c>
      <c r="R26" s="58"/>
      <c r="S26" s="58"/>
      <c r="T26" s="53">
        <f t="shared" si="4"/>
        <v>0</v>
      </c>
      <c r="U26" s="58"/>
      <c r="V26" s="58"/>
      <c r="W26" s="53">
        <f t="shared" si="5"/>
        <v>0</v>
      </c>
      <c r="X26" s="58"/>
      <c r="Y26" s="58"/>
      <c r="Z26" s="53">
        <f t="shared" si="6"/>
        <v>0</v>
      </c>
      <c r="AA26" s="58"/>
      <c r="AB26" s="58"/>
      <c r="AC26" s="53">
        <f t="shared" si="7"/>
        <v>0</v>
      </c>
      <c r="AD26" s="58"/>
      <c r="AE26" s="58"/>
      <c r="AF26" s="53">
        <f t="shared" si="8"/>
        <v>0</v>
      </c>
      <c r="AG26" s="58"/>
      <c r="AH26" s="58"/>
      <c r="AI26" s="53">
        <f t="shared" si="9"/>
        <v>0</v>
      </c>
      <c r="AJ26" s="58"/>
      <c r="AK26" s="58"/>
      <c r="AL26" s="53">
        <f t="shared" si="10"/>
        <v>0</v>
      </c>
      <c r="AM26" s="58"/>
      <c r="AN26" s="58"/>
      <c r="AO26" s="53">
        <f t="shared" si="11"/>
        <v>0</v>
      </c>
      <c r="AQ26" s="70">
        <f t="shared" si="15"/>
        <v>3472</v>
      </c>
      <c r="AR26" s="82">
        <f t="shared" si="13"/>
        <v>700</v>
      </c>
      <c r="AS26" s="75">
        <f t="shared" si="14"/>
        <v>4.96</v>
      </c>
    </row>
    <row r="27" spans="1:45" ht="19.5" thickBot="1" x14ac:dyDescent="0.35">
      <c r="A27" s="25" t="s">
        <v>96</v>
      </c>
      <c r="B27" s="22" t="s">
        <v>110</v>
      </c>
      <c r="C27" s="21" t="s">
        <v>111</v>
      </c>
      <c r="D27" s="21" t="s">
        <v>117</v>
      </c>
      <c r="E27" s="50" t="s">
        <v>112</v>
      </c>
      <c r="F27" s="56">
        <v>2223</v>
      </c>
      <c r="G27" s="56">
        <v>440</v>
      </c>
      <c r="H27" s="53">
        <f t="shared" si="0"/>
        <v>5.0522727272727277</v>
      </c>
      <c r="I27" s="56">
        <v>2797</v>
      </c>
      <c r="J27" s="56">
        <v>472</v>
      </c>
      <c r="K27" s="53">
        <f t="shared" si="1"/>
        <v>5.9258474576271185</v>
      </c>
      <c r="L27" s="58">
        <v>2593</v>
      </c>
      <c r="M27" s="58">
        <v>408</v>
      </c>
      <c r="N27" s="53">
        <f t="shared" si="2"/>
        <v>6.3553921568627452</v>
      </c>
      <c r="O27" s="88"/>
      <c r="P27" s="58"/>
      <c r="Q27" s="53">
        <f t="shared" si="3"/>
        <v>0</v>
      </c>
      <c r="R27" s="58"/>
      <c r="S27" s="58"/>
      <c r="T27" s="53">
        <f t="shared" si="4"/>
        <v>0</v>
      </c>
      <c r="U27" s="58"/>
      <c r="V27" s="58"/>
      <c r="W27" s="53">
        <f t="shared" si="5"/>
        <v>0</v>
      </c>
      <c r="X27" s="58"/>
      <c r="Y27" s="58"/>
      <c r="Z27" s="53">
        <f t="shared" si="6"/>
        <v>0</v>
      </c>
      <c r="AA27" s="58"/>
      <c r="AB27" s="58"/>
      <c r="AC27" s="53">
        <f t="shared" si="7"/>
        <v>0</v>
      </c>
      <c r="AD27" s="58"/>
      <c r="AE27" s="58"/>
      <c r="AF27" s="53">
        <f t="shared" si="8"/>
        <v>0</v>
      </c>
      <c r="AG27" s="58"/>
      <c r="AH27" s="58"/>
      <c r="AI27" s="53">
        <f t="shared" si="9"/>
        <v>0</v>
      </c>
      <c r="AJ27" s="58"/>
      <c r="AK27" s="58"/>
      <c r="AL27" s="53">
        <f t="shared" si="10"/>
        <v>0</v>
      </c>
      <c r="AM27" s="58"/>
      <c r="AN27" s="58"/>
      <c r="AO27" s="53">
        <f t="shared" si="11"/>
        <v>0</v>
      </c>
      <c r="AQ27" s="70">
        <f t="shared" si="15"/>
        <v>7613</v>
      </c>
      <c r="AR27" s="82">
        <f t="shared" si="13"/>
        <v>1320</v>
      </c>
      <c r="AS27" s="107">
        <f t="shared" si="14"/>
        <v>5.7674242424242426</v>
      </c>
    </row>
    <row r="28" spans="1:45" ht="19.5" thickBot="1" x14ac:dyDescent="0.35">
      <c r="A28" s="25" t="s">
        <v>54</v>
      </c>
      <c r="B28" s="22" t="s">
        <v>110</v>
      </c>
      <c r="C28" s="21" t="s">
        <v>111</v>
      </c>
      <c r="D28" s="21" t="s">
        <v>117</v>
      </c>
      <c r="E28" s="50" t="s">
        <v>112</v>
      </c>
      <c r="F28" s="56">
        <v>670</v>
      </c>
      <c r="G28" s="56">
        <v>156</v>
      </c>
      <c r="H28" s="53">
        <f t="shared" si="0"/>
        <v>4.2948717948717947</v>
      </c>
      <c r="I28" s="56">
        <v>813</v>
      </c>
      <c r="J28" s="56">
        <v>168</v>
      </c>
      <c r="K28" s="53">
        <f t="shared" si="1"/>
        <v>4.8392857142857144</v>
      </c>
      <c r="L28" s="58">
        <v>856</v>
      </c>
      <c r="M28" s="58">
        <v>180</v>
      </c>
      <c r="N28" s="53">
        <f t="shared" si="2"/>
        <v>4.7555555555555555</v>
      </c>
      <c r="O28" s="88"/>
      <c r="P28" s="58"/>
      <c r="Q28" s="53">
        <f t="shared" si="3"/>
        <v>0</v>
      </c>
      <c r="R28" s="58"/>
      <c r="S28" s="58"/>
      <c r="T28" s="53">
        <f t="shared" si="4"/>
        <v>0</v>
      </c>
      <c r="U28" s="58"/>
      <c r="V28" s="58"/>
      <c r="W28" s="53">
        <f t="shared" si="5"/>
        <v>0</v>
      </c>
      <c r="X28" s="58"/>
      <c r="Y28" s="58"/>
      <c r="Z28" s="53">
        <f t="shared" si="6"/>
        <v>0</v>
      </c>
      <c r="AA28" s="58"/>
      <c r="AB28" s="58"/>
      <c r="AC28" s="53">
        <f t="shared" si="7"/>
        <v>0</v>
      </c>
      <c r="AD28" s="58"/>
      <c r="AE28" s="58"/>
      <c r="AF28" s="53">
        <f t="shared" si="8"/>
        <v>0</v>
      </c>
      <c r="AG28" s="58"/>
      <c r="AH28" s="58"/>
      <c r="AI28" s="53">
        <f t="shared" si="9"/>
        <v>0</v>
      </c>
      <c r="AJ28" s="58"/>
      <c r="AK28" s="58"/>
      <c r="AL28" s="53">
        <f t="shared" si="10"/>
        <v>0</v>
      </c>
      <c r="AM28" s="58"/>
      <c r="AN28" s="58"/>
      <c r="AO28" s="53">
        <f t="shared" si="11"/>
        <v>0</v>
      </c>
      <c r="AQ28" s="70">
        <f t="shared" si="15"/>
        <v>2339</v>
      </c>
      <c r="AR28" s="82">
        <f t="shared" si="13"/>
        <v>504</v>
      </c>
      <c r="AS28" s="75">
        <f t="shared" si="14"/>
        <v>4.6408730158730158</v>
      </c>
    </row>
    <row r="29" spans="1:45" ht="19.5" thickBot="1" x14ac:dyDescent="0.35">
      <c r="A29" s="25" t="s">
        <v>55</v>
      </c>
      <c r="B29" s="22" t="s">
        <v>110</v>
      </c>
      <c r="C29" s="21" t="s">
        <v>111</v>
      </c>
      <c r="D29" s="21" t="s">
        <v>117</v>
      </c>
      <c r="E29" s="50" t="s">
        <v>112</v>
      </c>
      <c r="F29" s="56">
        <v>2218</v>
      </c>
      <c r="G29" s="56">
        <v>536</v>
      </c>
      <c r="H29" s="53">
        <f t="shared" si="0"/>
        <v>4.1380597014925371</v>
      </c>
      <c r="I29" s="56">
        <v>2253</v>
      </c>
      <c r="J29" s="56">
        <v>548</v>
      </c>
      <c r="K29" s="53">
        <f t="shared" si="1"/>
        <v>4.1113138686131387</v>
      </c>
      <c r="L29" s="58">
        <v>1940</v>
      </c>
      <c r="M29" s="58">
        <v>488</v>
      </c>
      <c r="N29" s="53">
        <f t="shared" si="2"/>
        <v>3.9754098360655736</v>
      </c>
      <c r="O29" s="88"/>
      <c r="P29" s="58"/>
      <c r="Q29" s="53">
        <f t="shared" si="3"/>
        <v>0</v>
      </c>
      <c r="R29" s="58"/>
      <c r="S29" s="58"/>
      <c r="T29" s="53">
        <f t="shared" si="4"/>
        <v>0</v>
      </c>
      <c r="U29" s="58"/>
      <c r="V29" s="58"/>
      <c r="W29" s="53">
        <f t="shared" si="5"/>
        <v>0</v>
      </c>
      <c r="X29" s="58"/>
      <c r="Y29" s="58"/>
      <c r="Z29" s="53">
        <f t="shared" si="6"/>
        <v>0</v>
      </c>
      <c r="AA29" s="58"/>
      <c r="AB29" s="58"/>
      <c r="AC29" s="53">
        <f t="shared" si="7"/>
        <v>0</v>
      </c>
      <c r="AD29" s="58"/>
      <c r="AE29" s="58"/>
      <c r="AF29" s="53">
        <f t="shared" si="8"/>
        <v>0</v>
      </c>
      <c r="AG29" s="58"/>
      <c r="AH29" s="58"/>
      <c r="AI29" s="53">
        <f t="shared" si="9"/>
        <v>0</v>
      </c>
      <c r="AJ29" s="58"/>
      <c r="AK29" s="58"/>
      <c r="AL29" s="53">
        <f t="shared" si="10"/>
        <v>0</v>
      </c>
      <c r="AM29" s="58"/>
      <c r="AN29" s="58"/>
      <c r="AO29" s="53">
        <f t="shared" si="11"/>
        <v>0</v>
      </c>
      <c r="AQ29" s="70">
        <f t="shared" si="15"/>
        <v>6411</v>
      </c>
      <c r="AR29" s="82">
        <f t="shared" si="13"/>
        <v>1572</v>
      </c>
      <c r="AS29" s="107">
        <f t="shared" si="14"/>
        <v>4.0782442748091601</v>
      </c>
    </row>
    <row r="30" spans="1:45" ht="21.75" customHeight="1" thickBot="1" x14ac:dyDescent="0.35">
      <c r="A30" s="25" t="s">
        <v>56</v>
      </c>
      <c r="B30" s="22" t="s">
        <v>110</v>
      </c>
      <c r="C30" s="21" t="s">
        <v>111</v>
      </c>
      <c r="D30" s="21" t="s">
        <v>117</v>
      </c>
      <c r="E30" s="50" t="s">
        <v>112</v>
      </c>
      <c r="F30" s="56">
        <v>864</v>
      </c>
      <c r="G30" s="56">
        <v>216</v>
      </c>
      <c r="H30" s="53">
        <f t="shared" si="0"/>
        <v>4</v>
      </c>
      <c r="I30" s="56">
        <v>853</v>
      </c>
      <c r="J30" s="56">
        <v>220</v>
      </c>
      <c r="K30" s="53">
        <f t="shared" si="1"/>
        <v>3.8772727272727274</v>
      </c>
      <c r="L30" s="58">
        <v>776</v>
      </c>
      <c r="M30" s="58">
        <v>216</v>
      </c>
      <c r="N30" s="53">
        <f t="shared" si="2"/>
        <v>3.5925925925925926</v>
      </c>
      <c r="O30" s="88"/>
      <c r="P30" s="58"/>
      <c r="Q30" s="53">
        <f t="shared" si="3"/>
        <v>0</v>
      </c>
      <c r="R30" s="58"/>
      <c r="S30" s="58"/>
      <c r="T30" s="53">
        <f t="shared" si="4"/>
        <v>0</v>
      </c>
      <c r="U30" s="58"/>
      <c r="V30" s="58"/>
      <c r="W30" s="53">
        <f t="shared" si="5"/>
        <v>0</v>
      </c>
      <c r="X30" s="58"/>
      <c r="Y30" s="58"/>
      <c r="Z30" s="53">
        <f t="shared" si="6"/>
        <v>0</v>
      </c>
      <c r="AA30" s="58"/>
      <c r="AB30" s="58"/>
      <c r="AC30" s="53">
        <f t="shared" si="7"/>
        <v>0</v>
      </c>
      <c r="AD30" s="58"/>
      <c r="AE30" s="58"/>
      <c r="AF30" s="53">
        <f t="shared" si="8"/>
        <v>0</v>
      </c>
      <c r="AG30" s="58"/>
      <c r="AH30" s="58"/>
      <c r="AI30" s="53">
        <f t="shared" si="9"/>
        <v>0</v>
      </c>
      <c r="AJ30" s="58"/>
      <c r="AK30" s="58"/>
      <c r="AL30" s="53">
        <f t="shared" si="10"/>
        <v>0</v>
      </c>
      <c r="AM30" s="58"/>
      <c r="AN30" s="58"/>
      <c r="AO30" s="53">
        <f t="shared" si="11"/>
        <v>0</v>
      </c>
      <c r="AQ30" s="70">
        <f t="shared" si="15"/>
        <v>2493</v>
      </c>
      <c r="AR30" s="82">
        <f t="shared" si="13"/>
        <v>652</v>
      </c>
      <c r="AS30" s="75">
        <f t="shared" si="14"/>
        <v>3.8236196319018405</v>
      </c>
    </row>
    <row r="31" spans="1:45" ht="21.75" hidden="1" customHeight="1" thickBot="1" x14ac:dyDescent="0.35">
      <c r="A31" s="103" t="s">
        <v>97</v>
      </c>
      <c r="B31" s="104"/>
      <c r="C31" s="21" t="s">
        <v>111</v>
      </c>
      <c r="D31" s="21" t="s">
        <v>117</v>
      </c>
      <c r="E31" s="105" t="s">
        <v>112</v>
      </c>
      <c r="F31" s="56"/>
      <c r="G31" s="56"/>
      <c r="H31" s="53">
        <f t="shared" si="0"/>
        <v>0</v>
      </c>
      <c r="I31" s="56"/>
      <c r="J31" s="56"/>
      <c r="K31" s="53">
        <f t="shared" si="1"/>
        <v>0</v>
      </c>
      <c r="L31" s="58"/>
      <c r="M31" s="58"/>
      <c r="N31" s="53">
        <f t="shared" si="2"/>
        <v>0</v>
      </c>
      <c r="O31" s="88"/>
      <c r="P31" s="58"/>
      <c r="Q31" s="53">
        <f t="shared" si="3"/>
        <v>0</v>
      </c>
      <c r="R31" s="58"/>
      <c r="S31" s="58"/>
      <c r="T31" s="53">
        <f t="shared" si="4"/>
        <v>0</v>
      </c>
      <c r="U31" s="58"/>
      <c r="V31" s="58"/>
      <c r="W31" s="53">
        <f t="shared" si="5"/>
        <v>0</v>
      </c>
      <c r="X31" s="58"/>
      <c r="Y31" s="58"/>
      <c r="Z31" s="53">
        <f t="shared" si="6"/>
        <v>0</v>
      </c>
      <c r="AA31" s="58"/>
      <c r="AB31" s="58"/>
      <c r="AC31" s="53">
        <f t="shared" si="7"/>
        <v>0</v>
      </c>
      <c r="AD31" s="58"/>
      <c r="AE31" s="58"/>
      <c r="AF31" s="53">
        <f t="shared" si="8"/>
        <v>0</v>
      </c>
      <c r="AG31" s="58"/>
      <c r="AH31" s="58"/>
      <c r="AI31" s="53">
        <f t="shared" si="9"/>
        <v>0</v>
      </c>
      <c r="AJ31" s="58"/>
      <c r="AK31" s="58"/>
      <c r="AL31" s="53">
        <f t="shared" si="10"/>
        <v>0</v>
      </c>
      <c r="AM31" s="58"/>
      <c r="AN31" s="58"/>
      <c r="AO31" s="53">
        <f t="shared" si="11"/>
        <v>0</v>
      </c>
      <c r="AQ31" s="70">
        <f t="shared" si="15"/>
        <v>0</v>
      </c>
      <c r="AR31" s="82">
        <f t="shared" si="13"/>
        <v>0</v>
      </c>
      <c r="AS31" s="116" t="e">
        <f t="shared" si="14"/>
        <v>#DIV/0!</v>
      </c>
    </row>
    <row r="32" spans="1:45" ht="21.75" hidden="1" customHeight="1" thickBot="1" x14ac:dyDescent="0.35">
      <c r="A32" s="95" t="s">
        <v>125</v>
      </c>
      <c r="B32" s="96"/>
      <c r="C32" s="97" t="s">
        <v>111</v>
      </c>
      <c r="D32" s="97" t="s">
        <v>117</v>
      </c>
      <c r="E32" s="98" t="s">
        <v>112</v>
      </c>
      <c r="F32" s="99"/>
      <c r="G32" s="99"/>
      <c r="H32" s="53">
        <f t="shared" si="0"/>
        <v>0</v>
      </c>
      <c r="I32" s="99"/>
      <c r="J32" s="99"/>
      <c r="K32" s="53">
        <f t="shared" si="1"/>
        <v>0</v>
      </c>
      <c r="L32" s="100"/>
      <c r="M32" s="100"/>
      <c r="N32" s="53">
        <f t="shared" si="2"/>
        <v>0</v>
      </c>
      <c r="O32" s="101"/>
      <c r="P32" s="100"/>
      <c r="Q32" s="53">
        <f t="shared" si="3"/>
        <v>0</v>
      </c>
      <c r="R32" s="100"/>
      <c r="S32" s="100"/>
      <c r="T32" s="53">
        <f t="shared" si="4"/>
        <v>0</v>
      </c>
      <c r="U32" s="100"/>
      <c r="V32" s="100"/>
      <c r="W32" s="53">
        <f t="shared" si="5"/>
        <v>0</v>
      </c>
      <c r="X32" s="100"/>
      <c r="Y32" s="100"/>
      <c r="Z32" s="53">
        <f t="shared" si="6"/>
        <v>0</v>
      </c>
      <c r="AA32" s="100"/>
      <c r="AB32" s="100"/>
      <c r="AC32" s="53">
        <f t="shared" si="7"/>
        <v>0</v>
      </c>
      <c r="AD32" s="56"/>
      <c r="AE32" s="56"/>
      <c r="AF32" s="53">
        <f t="shared" si="8"/>
        <v>0</v>
      </c>
      <c r="AG32" s="100"/>
      <c r="AH32" s="100"/>
      <c r="AI32" s="53">
        <f t="shared" si="9"/>
        <v>0</v>
      </c>
      <c r="AJ32" s="56"/>
      <c r="AK32" s="56"/>
      <c r="AL32" s="53">
        <f t="shared" si="10"/>
        <v>0</v>
      </c>
      <c r="AM32" s="56"/>
      <c r="AN32" s="56"/>
      <c r="AO32" s="53">
        <f t="shared" si="11"/>
        <v>0</v>
      </c>
      <c r="AQ32" s="93">
        <f t="shared" si="15"/>
        <v>0</v>
      </c>
      <c r="AR32" s="94">
        <f t="shared" si="13"/>
        <v>0</v>
      </c>
      <c r="AS32" s="102" t="e">
        <f t="shared" si="14"/>
        <v>#DIV/0!</v>
      </c>
    </row>
    <row r="33" spans="1:45" ht="19.5" thickBot="1" x14ac:dyDescent="0.35">
      <c r="A33" s="13" t="s">
        <v>104</v>
      </c>
      <c r="B33" s="33"/>
      <c r="C33" s="33"/>
      <c r="D33" s="33"/>
      <c r="E33" s="47"/>
      <c r="F33" s="61">
        <f t="shared" ref="F33:M33" si="17">SUM(F34:F48)</f>
        <v>17641</v>
      </c>
      <c r="G33" s="61">
        <f t="shared" si="17"/>
        <v>4132</v>
      </c>
      <c r="H33" s="53">
        <f t="shared" si="0"/>
        <v>4.2693610842207166</v>
      </c>
      <c r="I33" s="61">
        <f t="shared" si="17"/>
        <v>20081</v>
      </c>
      <c r="J33" s="61">
        <f t="shared" si="17"/>
        <v>4232</v>
      </c>
      <c r="K33" s="53">
        <f t="shared" si="1"/>
        <v>4.7450378071833645</v>
      </c>
      <c r="L33" s="61">
        <f t="shared" si="17"/>
        <v>19899</v>
      </c>
      <c r="M33" s="61">
        <f t="shared" si="17"/>
        <v>4240</v>
      </c>
      <c r="N33" s="53">
        <f t="shared" si="2"/>
        <v>4.6931603773584909</v>
      </c>
      <c r="O33" s="90">
        <f>SUM(O34:O48)</f>
        <v>0</v>
      </c>
      <c r="P33" s="61">
        <f>SUM(P34:P48)</f>
        <v>0</v>
      </c>
      <c r="Q33" s="53">
        <f t="shared" si="3"/>
        <v>0</v>
      </c>
      <c r="R33" s="61">
        <f>SUM(R34:R48)</f>
        <v>0</v>
      </c>
      <c r="S33" s="61">
        <f>SUM(S34:S48)</f>
        <v>0</v>
      </c>
      <c r="T33" s="53">
        <f t="shared" si="4"/>
        <v>0</v>
      </c>
      <c r="U33" s="61">
        <f>SUM(U34:U48)</f>
        <v>0</v>
      </c>
      <c r="V33" s="61">
        <f>SUM(V34:V48)</f>
        <v>0</v>
      </c>
      <c r="W33" s="53">
        <f t="shared" si="5"/>
        <v>0</v>
      </c>
      <c r="X33" s="61">
        <f>SUM(X34:X48)</f>
        <v>0</v>
      </c>
      <c r="Y33" s="61">
        <f>SUM(Y34:Y48)</f>
        <v>0</v>
      </c>
      <c r="Z33" s="53">
        <f t="shared" si="6"/>
        <v>0</v>
      </c>
      <c r="AA33" s="61">
        <f>SUM(AA34:AA48)</f>
        <v>0</v>
      </c>
      <c r="AB33" s="61">
        <f>SUM(AB34:AB48)</f>
        <v>0</v>
      </c>
      <c r="AC33" s="53">
        <f t="shared" si="7"/>
        <v>0</v>
      </c>
      <c r="AD33" s="61">
        <f>SUM(AD34:AD48)</f>
        <v>0</v>
      </c>
      <c r="AE33" s="61">
        <f>SUM(AE34:AE48)</f>
        <v>0</v>
      </c>
      <c r="AF33" s="53">
        <f t="shared" si="8"/>
        <v>0</v>
      </c>
      <c r="AG33" s="61">
        <f>SUM(AG34:AG48)</f>
        <v>0</v>
      </c>
      <c r="AH33" s="61">
        <f>SUM(AH34:AH48)</f>
        <v>0</v>
      </c>
      <c r="AI33" s="53">
        <f t="shared" si="9"/>
        <v>0</v>
      </c>
      <c r="AJ33" s="61">
        <f>SUM(AJ34:AJ48)</f>
        <v>0</v>
      </c>
      <c r="AK33" s="61">
        <f>SUM(AK34:AK48)</f>
        <v>0</v>
      </c>
      <c r="AL33" s="53">
        <f t="shared" si="10"/>
        <v>0</v>
      </c>
      <c r="AM33" s="61"/>
      <c r="AN33" s="61"/>
      <c r="AO33" s="53">
        <f t="shared" si="11"/>
        <v>0</v>
      </c>
      <c r="AQ33" s="71">
        <f t="shared" si="15"/>
        <v>57621</v>
      </c>
      <c r="AR33" s="83">
        <f t="shared" si="13"/>
        <v>12604</v>
      </c>
      <c r="AS33" s="77">
        <f t="shared" si="14"/>
        <v>4.5716439225642649</v>
      </c>
    </row>
    <row r="34" spans="1:45" ht="19.5" thickBot="1" x14ac:dyDescent="0.35">
      <c r="A34" s="30" t="s">
        <v>57</v>
      </c>
      <c r="B34" s="31" t="s">
        <v>110</v>
      </c>
      <c r="C34" s="32" t="s">
        <v>111</v>
      </c>
      <c r="D34" s="32" t="s">
        <v>117</v>
      </c>
      <c r="E34" s="49" t="s">
        <v>112</v>
      </c>
      <c r="F34" s="63">
        <v>904</v>
      </c>
      <c r="G34" s="63">
        <v>220</v>
      </c>
      <c r="H34" s="53">
        <f t="shared" si="0"/>
        <v>4.1090909090909093</v>
      </c>
      <c r="I34" s="63">
        <v>1023</v>
      </c>
      <c r="J34" s="63">
        <v>196</v>
      </c>
      <c r="K34" s="53">
        <f t="shared" si="1"/>
        <v>5.2193877551020407</v>
      </c>
      <c r="L34" s="64">
        <v>1113</v>
      </c>
      <c r="M34" s="64">
        <v>232</v>
      </c>
      <c r="N34" s="53">
        <f t="shared" si="2"/>
        <v>4.7974137931034484</v>
      </c>
      <c r="O34" s="91"/>
      <c r="P34" s="64"/>
      <c r="Q34" s="53">
        <f t="shared" si="3"/>
        <v>0</v>
      </c>
      <c r="R34" s="64"/>
      <c r="S34" s="64"/>
      <c r="T34" s="53">
        <f t="shared" si="4"/>
        <v>0</v>
      </c>
      <c r="U34" s="64"/>
      <c r="V34" s="64"/>
      <c r="W34" s="53">
        <f t="shared" si="5"/>
        <v>0</v>
      </c>
      <c r="X34" s="64"/>
      <c r="Y34" s="64"/>
      <c r="Z34" s="53">
        <f t="shared" si="6"/>
        <v>0</v>
      </c>
      <c r="AA34" s="64"/>
      <c r="AB34" s="64"/>
      <c r="AC34" s="53">
        <f t="shared" si="7"/>
        <v>0</v>
      </c>
      <c r="AD34" s="64"/>
      <c r="AE34" s="64"/>
      <c r="AF34" s="53">
        <f t="shared" si="8"/>
        <v>0</v>
      </c>
      <c r="AG34" s="64"/>
      <c r="AH34" s="64"/>
      <c r="AI34" s="53">
        <f t="shared" si="9"/>
        <v>0</v>
      </c>
      <c r="AJ34" s="64"/>
      <c r="AK34" s="64"/>
      <c r="AL34" s="53">
        <f t="shared" si="10"/>
        <v>0</v>
      </c>
      <c r="AM34" s="64"/>
      <c r="AN34" s="64"/>
      <c r="AO34" s="53">
        <f t="shared" si="11"/>
        <v>0</v>
      </c>
      <c r="AQ34" s="70">
        <f t="shared" si="15"/>
        <v>3040</v>
      </c>
      <c r="AR34" s="82">
        <f t="shared" si="13"/>
        <v>648</v>
      </c>
      <c r="AS34" s="78">
        <f t="shared" si="14"/>
        <v>4.6913580246913584</v>
      </c>
    </row>
    <row r="35" spans="1:45" ht="19.5" thickBot="1" x14ac:dyDescent="0.35">
      <c r="A35" s="25" t="s">
        <v>58</v>
      </c>
      <c r="B35" s="22" t="s">
        <v>110</v>
      </c>
      <c r="C35" s="21" t="s">
        <v>111</v>
      </c>
      <c r="D35" s="21" t="s">
        <v>117</v>
      </c>
      <c r="E35" s="50" t="s">
        <v>112</v>
      </c>
      <c r="F35" s="56">
        <v>822</v>
      </c>
      <c r="G35" s="56">
        <v>188</v>
      </c>
      <c r="H35" s="53">
        <f t="shared" si="0"/>
        <v>4.3723404255319149</v>
      </c>
      <c r="I35" s="56">
        <v>893</v>
      </c>
      <c r="J35" s="56">
        <v>232</v>
      </c>
      <c r="K35" s="53">
        <f t="shared" si="1"/>
        <v>3.8491379310344827</v>
      </c>
      <c r="L35" s="58">
        <v>826</v>
      </c>
      <c r="M35" s="58">
        <v>168</v>
      </c>
      <c r="N35" s="53">
        <f t="shared" si="2"/>
        <v>4.916666666666667</v>
      </c>
      <c r="O35" s="88"/>
      <c r="P35" s="58"/>
      <c r="Q35" s="53">
        <f t="shared" si="3"/>
        <v>0</v>
      </c>
      <c r="R35" s="58"/>
      <c r="S35" s="58"/>
      <c r="T35" s="53">
        <f t="shared" si="4"/>
        <v>0</v>
      </c>
      <c r="U35" s="58"/>
      <c r="V35" s="58"/>
      <c r="W35" s="53">
        <f t="shared" si="5"/>
        <v>0</v>
      </c>
      <c r="X35" s="58"/>
      <c r="Y35" s="58"/>
      <c r="Z35" s="53">
        <f t="shared" si="6"/>
        <v>0</v>
      </c>
      <c r="AA35" s="58"/>
      <c r="AB35" s="58"/>
      <c r="AC35" s="53">
        <f t="shared" si="7"/>
        <v>0</v>
      </c>
      <c r="AD35" s="58"/>
      <c r="AE35" s="58"/>
      <c r="AF35" s="53">
        <f t="shared" si="8"/>
        <v>0</v>
      </c>
      <c r="AG35" s="58"/>
      <c r="AH35" s="58"/>
      <c r="AI35" s="53">
        <f t="shared" si="9"/>
        <v>0</v>
      </c>
      <c r="AJ35" s="58"/>
      <c r="AK35" s="58"/>
      <c r="AL35" s="53">
        <f t="shared" si="10"/>
        <v>0</v>
      </c>
      <c r="AM35" s="58"/>
      <c r="AN35" s="58"/>
      <c r="AO35" s="53">
        <f t="shared" si="11"/>
        <v>0</v>
      </c>
      <c r="AQ35" s="70">
        <f t="shared" si="15"/>
        <v>2541</v>
      </c>
      <c r="AR35" s="82">
        <f t="shared" si="13"/>
        <v>588</v>
      </c>
      <c r="AS35" s="75">
        <f t="shared" si="14"/>
        <v>4.3214285714285712</v>
      </c>
    </row>
    <row r="36" spans="1:45" ht="19.5" thickBot="1" x14ac:dyDescent="0.35">
      <c r="A36" s="25" t="s">
        <v>59</v>
      </c>
      <c r="B36" s="22" t="s">
        <v>110</v>
      </c>
      <c r="C36" s="21" t="s">
        <v>111</v>
      </c>
      <c r="D36" s="21" t="s">
        <v>117</v>
      </c>
      <c r="E36" s="50" t="s">
        <v>112</v>
      </c>
      <c r="F36" s="56">
        <v>784</v>
      </c>
      <c r="G36" s="56">
        <v>116</v>
      </c>
      <c r="H36" s="53">
        <f t="shared" si="0"/>
        <v>6.7586206896551726</v>
      </c>
      <c r="I36" s="56">
        <v>845</v>
      </c>
      <c r="J36" s="56">
        <v>148</v>
      </c>
      <c r="K36" s="53">
        <f t="shared" si="1"/>
        <v>5.7094594594594597</v>
      </c>
      <c r="L36" s="58">
        <v>1030</v>
      </c>
      <c r="M36" s="58">
        <v>200</v>
      </c>
      <c r="N36" s="53">
        <f t="shared" si="2"/>
        <v>5.15</v>
      </c>
      <c r="O36" s="88"/>
      <c r="P36" s="58"/>
      <c r="Q36" s="53">
        <f t="shared" si="3"/>
        <v>0</v>
      </c>
      <c r="R36" s="58"/>
      <c r="S36" s="58"/>
      <c r="T36" s="53">
        <f t="shared" si="4"/>
        <v>0</v>
      </c>
      <c r="U36" s="58"/>
      <c r="V36" s="58"/>
      <c r="W36" s="53">
        <f t="shared" si="5"/>
        <v>0</v>
      </c>
      <c r="X36" s="58"/>
      <c r="Y36" s="58"/>
      <c r="Z36" s="53">
        <f t="shared" si="6"/>
        <v>0</v>
      </c>
      <c r="AA36" s="58"/>
      <c r="AB36" s="58"/>
      <c r="AC36" s="53">
        <f t="shared" si="7"/>
        <v>0</v>
      </c>
      <c r="AD36" s="58"/>
      <c r="AE36" s="58"/>
      <c r="AF36" s="53">
        <f t="shared" si="8"/>
        <v>0</v>
      </c>
      <c r="AG36" s="58"/>
      <c r="AH36" s="58"/>
      <c r="AI36" s="53">
        <f t="shared" si="9"/>
        <v>0</v>
      </c>
      <c r="AJ36" s="58"/>
      <c r="AK36" s="58"/>
      <c r="AL36" s="53">
        <f t="shared" si="10"/>
        <v>0</v>
      </c>
      <c r="AM36" s="58"/>
      <c r="AN36" s="58"/>
      <c r="AO36" s="53">
        <f t="shared" si="11"/>
        <v>0</v>
      </c>
      <c r="AQ36" s="70">
        <f t="shared" si="15"/>
        <v>2659</v>
      </c>
      <c r="AR36" s="82">
        <f t="shared" si="13"/>
        <v>464</v>
      </c>
      <c r="AS36" s="75">
        <f t="shared" si="14"/>
        <v>5.7306034482758621</v>
      </c>
    </row>
    <row r="37" spans="1:45" ht="19.5" thickBot="1" x14ac:dyDescent="0.35">
      <c r="A37" s="25" t="s">
        <v>60</v>
      </c>
      <c r="B37" s="22" t="s">
        <v>110</v>
      </c>
      <c r="C37" s="21" t="s">
        <v>111</v>
      </c>
      <c r="D37" s="21" t="s">
        <v>117</v>
      </c>
      <c r="E37" s="50" t="s">
        <v>112</v>
      </c>
      <c r="F37" s="56">
        <v>1902</v>
      </c>
      <c r="G37" s="56">
        <v>416</v>
      </c>
      <c r="H37" s="53">
        <f t="shared" si="0"/>
        <v>4.572115384615385</v>
      </c>
      <c r="I37" s="56">
        <v>2002</v>
      </c>
      <c r="J37" s="56">
        <v>388</v>
      </c>
      <c r="K37" s="53">
        <f t="shared" si="1"/>
        <v>5.15979381443299</v>
      </c>
      <c r="L37" s="58">
        <v>1926</v>
      </c>
      <c r="M37" s="58">
        <v>372</v>
      </c>
      <c r="N37" s="53">
        <f t="shared" si="2"/>
        <v>5.17741935483871</v>
      </c>
      <c r="O37" s="88"/>
      <c r="P37" s="58"/>
      <c r="Q37" s="53">
        <f t="shared" si="3"/>
        <v>0</v>
      </c>
      <c r="R37" s="58"/>
      <c r="S37" s="58"/>
      <c r="T37" s="53">
        <f t="shared" si="4"/>
        <v>0</v>
      </c>
      <c r="U37" s="58"/>
      <c r="V37" s="58"/>
      <c r="W37" s="53">
        <f t="shared" si="5"/>
        <v>0</v>
      </c>
      <c r="X37" s="58"/>
      <c r="Y37" s="58"/>
      <c r="Z37" s="53">
        <f t="shared" si="6"/>
        <v>0</v>
      </c>
      <c r="AA37" s="58"/>
      <c r="AB37" s="58"/>
      <c r="AC37" s="53">
        <f t="shared" si="7"/>
        <v>0</v>
      </c>
      <c r="AD37" s="58"/>
      <c r="AE37" s="58"/>
      <c r="AF37" s="53">
        <f t="shared" si="8"/>
        <v>0</v>
      </c>
      <c r="AG37" s="58"/>
      <c r="AH37" s="58"/>
      <c r="AI37" s="53">
        <f t="shared" si="9"/>
        <v>0</v>
      </c>
      <c r="AJ37" s="58"/>
      <c r="AK37" s="58"/>
      <c r="AL37" s="53">
        <f t="shared" si="10"/>
        <v>0</v>
      </c>
      <c r="AM37" s="58"/>
      <c r="AN37" s="58"/>
      <c r="AO37" s="53">
        <f t="shared" si="11"/>
        <v>0</v>
      </c>
      <c r="AQ37" s="70">
        <f>F37+I37+L37+O37+R37+U37+X37+AA37+AD37+AG37+AJ37+AM37</f>
        <v>5830</v>
      </c>
      <c r="AR37" s="82">
        <f>G37+J37+M37+P37+S37+V37+Y37+AB37+AE37+AH37+AK37+AN37</f>
        <v>1176</v>
      </c>
      <c r="AS37" s="75">
        <f t="shared" si="14"/>
        <v>4.9574829931972788</v>
      </c>
    </row>
    <row r="38" spans="1:45" ht="19.5" thickBot="1" x14ac:dyDescent="0.35">
      <c r="A38" s="25" t="s">
        <v>61</v>
      </c>
      <c r="B38" s="22" t="s">
        <v>110</v>
      </c>
      <c r="C38" s="21" t="s">
        <v>111</v>
      </c>
      <c r="D38" s="21" t="s">
        <v>117</v>
      </c>
      <c r="E38" s="50" t="s">
        <v>112</v>
      </c>
      <c r="F38" s="56">
        <v>1599</v>
      </c>
      <c r="G38" s="56">
        <v>280</v>
      </c>
      <c r="H38" s="53">
        <f t="shared" si="0"/>
        <v>5.7107142857142854</v>
      </c>
      <c r="I38" s="56">
        <v>1549</v>
      </c>
      <c r="J38" s="56">
        <v>264</v>
      </c>
      <c r="K38" s="53">
        <f t="shared" si="1"/>
        <v>5.8674242424242422</v>
      </c>
      <c r="L38" s="58">
        <v>1711</v>
      </c>
      <c r="M38" s="58">
        <v>336</v>
      </c>
      <c r="N38" s="53">
        <f t="shared" si="2"/>
        <v>5.0922619047619051</v>
      </c>
      <c r="O38" s="88"/>
      <c r="P38" s="58"/>
      <c r="Q38" s="53">
        <f t="shared" si="3"/>
        <v>0</v>
      </c>
      <c r="R38" s="58"/>
      <c r="S38" s="58"/>
      <c r="T38" s="53">
        <f t="shared" si="4"/>
        <v>0</v>
      </c>
      <c r="U38" s="58"/>
      <c r="V38" s="58"/>
      <c r="W38" s="53">
        <f t="shared" si="5"/>
        <v>0</v>
      </c>
      <c r="X38" s="58"/>
      <c r="Y38" s="58"/>
      <c r="Z38" s="53">
        <f t="shared" si="6"/>
        <v>0</v>
      </c>
      <c r="AA38" s="58"/>
      <c r="AB38" s="58"/>
      <c r="AC38" s="53">
        <f t="shared" si="7"/>
        <v>0</v>
      </c>
      <c r="AD38" s="58"/>
      <c r="AE38" s="58"/>
      <c r="AF38" s="53">
        <f t="shared" si="8"/>
        <v>0</v>
      </c>
      <c r="AG38" s="58"/>
      <c r="AH38" s="58"/>
      <c r="AI38" s="53">
        <f t="shared" si="9"/>
        <v>0</v>
      </c>
      <c r="AJ38" s="58"/>
      <c r="AK38" s="58"/>
      <c r="AL38" s="53">
        <f t="shared" si="10"/>
        <v>0</v>
      </c>
      <c r="AM38" s="58"/>
      <c r="AN38" s="58"/>
      <c r="AO38" s="53">
        <f t="shared" si="11"/>
        <v>0</v>
      </c>
      <c r="AQ38" s="70">
        <f t="shared" si="15"/>
        <v>4859</v>
      </c>
      <c r="AR38" s="82">
        <f t="shared" si="13"/>
        <v>880</v>
      </c>
      <c r="AS38" s="75">
        <f t="shared" si="14"/>
        <v>5.521590909090909</v>
      </c>
    </row>
    <row r="39" spans="1:45" ht="19.5" thickBot="1" x14ac:dyDescent="0.35">
      <c r="A39" s="25" t="s">
        <v>62</v>
      </c>
      <c r="B39" s="22" t="s">
        <v>110</v>
      </c>
      <c r="C39" s="21" t="s">
        <v>111</v>
      </c>
      <c r="D39" s="21" t="s">
        <v>117</v>
      </c>
      <c r="E39" s="50" t="s">
        <v>112</v>
      </c>
      <c r="F39" s="56">
        <v>990</v>
      </c>
      <c r="G39" s="56">
        <v>244</v>
      </c>
      <c r="H39" s="53">
        <f t="shared" si="0"/>
        <v>4.057377049180328</v>
      </c>
      <c r="I39" s="56">
        <v>1403</v>
      </c>
      <c r="J39" s="56">
        <v>280</v>
      </c>
      <c r="K39" s="53">
        <f t="shared" si="1"/>
        <v>5.0107142857142861</v>
      </c>
      <c r="L39" s="58">
        <v>1040</v>
      </c>
      <c r="M39" s="58">
        <v>228</v>
      </c>
      <c r="N39" s="53">
        <f t="shared" si="2"/>
        <v>4.5614035087719298</v>
      </c>
      <c r="O39" s="88"/>
      <c r="P39" s="58"/>
      <c r="Q39" s="53">
        <f t="shared" si="3"/>
        <v>0</v>
      </c>
      <c r="R39" s="58"/>
      <c r="S39" s="58"/>
      <c r="T39" s="53">
        <f t="shared" si="4"/>
        <v>0</v>
      </c>
      <c r="U39" s="58"/>
      <c r="V39" s="58"/>
      <c r="W39" s="53">
        <f t="shared" si="5"/>
        <v>0</v>
      </c>
      <c r="X39" s="58"/>
      <c r="Y39" s="58"/>
      <c r="Z39" s="53">
        <f t="shared" si="6"/>
        <v>0</v>
      </c>
      <c r="AA39" s="58"/>
      <c r="AB39" s="58"/>
      <c r="AC39" s="53">
        <f t="shared" si="7"/>
        <v>0</v>
      </c>
      <c r="AD39" s="58"/>
      <c r="AE39" s="58"/>
      <c r="AF39" s="53">
        <f t="shared" si="8"/>
        <v>0</v>
      </c>
      <c r="AG39" s="58"/>
      <c r="AH39" s="58"/>
      <c r="AI39" s="53">
        <f t="shared" si="9"/>
        <v>0</v>
      </c>
      <c r="AJ39" s="58"/>
      <c r="AK39" s="58"/>
      <c r="AL39" s="53">
        <f t="shared" si="10"/>
        <v>0</v>
      </c>
      <c r="AM39" s="58"/>
      <c r="AN39" s="58"/>
      <c r="AO39" s="53">
        <f t="shared" si="11"/>
        <v>0</v>
      </c>
      <c r="AQ39" s="70">
        <f t="shared" si="15"/>
        <v>3433</v>
      </c>
      <c r="AR39" s="82">
        <f t="shared" si="13"/>
        <v>752</v>
      </c>
      <c r="AS39" s="75">
        <f t="shared" si="14"/>
        <v>4.5651595744680851</v>
      </c>
    </row>
    <row r="40" spans="1:45" ht="19.5" thickBot="1" x14ac:dyDescent="0.35">
      <c r="A40" s="25" t="s">
        <v>63</v>
      </c>
      <c r="B40" s="22" t="s">
        <v>110</v>
      </c>
      <c r="C40" s="21" t="s">
        <v>111</v>
      </c>
      <c r="D40" s="21" t="s">
        <v>117</v>
      </c>
      <c r="E40" s="50" t="s">
        <v>112</v>
      </c>
      <c r="F40" s="56">
        <v>849</v>
      </c>
      <c r="G40" s="56">
        <v>208</v>
      </c>
      <c r="H40" s="53">
        <f t="shared" si="0"/>
        <v>4.0817307692307692</v>
      </c>
      <c r="I40" s="56">
        <v>1508</v>
      </c>
      <c r="J40" s="56">
        <v>308</v>
      </c>
      <c r="K40" s="53">
        <f t="shared" si="1"/>
        <v>4.8961038961038961</v>
      </c>
      <c r="L40" s="58">
        <v>1466</v>
      </c>
      <c r="M40" s="58">
        <v>248</v>
      </c>
      <c r="N40" s="53">
        <f t="shared" si="2"/>
        <v>5.911290322580645</v>
      </c>
      <c r="O40" s="88"/>
      <c r="P40" s="58"/>
      <c r="Q40" s="53">
        <f t="shared" si="3"/>
        <v>0</v>
      </c>
      <c r="R40" s="58"/>
      <c r="S40" s="58"/>
      <c r="T40" s="53">
        <f t="shared" si="4"/>
        <v>0</v>
      </c>
      <c r="U40" s="58"/>
      <c r="V40" s="58"/>
      <c r="W40" s="53">
        <f t="shared" si="5"/>
        <v>0</v>
      </c>
      <c r="X40" s="58"/>
      <c r="Y40" s="58"/>
      <c r="Z40" s="53">
        <f t="shared" si="6"/>
        <v>0</v>
      </c>
      <c r="AA40" s="58"/>
      <c r="AB40" s="58"/>
      <c r="AC40" s="53">
        <f t="shared" si="7"/>
        <v>0</v>
      </c>
      <c r="AD40" s="58"/>
      <c r="AE40" s="58"/>
      <c r="AF40" s="53">
        <f t="shared" si="8"/>
        <v>0</v>
      </c>
      <c r="AG40" s="58"/>
      <c r="AH40" s="58"/>
      <c r="AI40" s="53">
        <f t="shared" si="9"/>
        <v>0</v>
      </c>
      <c r="AJ40" s="58"/>
      <c r="AK40" s="58"/>
      <c r="AL40" s="53">
        <f t="shared" si="10"/>
        <v>0</v>
      </c>
      <c r="AM40" s="58"/>
      <c r="AN40" s="58"/>
      <c r="AO40" s="53">
        <f t="shared" si="11"/>
        <v>0</v>
      </c>
      <c r="AQ40" s="70">
        <f t="shared" si="15"/>
        <v>3823</v>
      </c>
      <c r="AR40" s="82">
        <f t="shared" si="13"/>
        <v>764</v>
      </c>
      <c r="AS40" s="75">
        <f t="shared" si="14"/>
        <v>5.0039267015706805</v>
      </c>
    </row>
    <row r="41" spans="1:45" ht="19.5" thickBot="1" x14ac:dyDescent="0.35">
      <c r="A41" s="25" t="s">
        <v>64</v>
      </c>
      <c r="B41" s="22" t="s">
        <v>110</v>
      </c>
      <c r="C41" s="21" t="s">
        <v>111</v>
      </c>
      <c r="D41" s="21" t="s">
        <v>117</v>
      </c>
      <c r="E41" s="50" t="s">
        <v>112</v>
      </c>
      <c r="F41" s="56">
        <v>975</v>
      </c>
      <c r="G41" s="56">
        <v>272</v>
      </c>
      <c r="H41" s="53">
        <f t="shared" si="0"/>
        <v>3.5845588235294117</v>
      </c>
      <c r="I41" s="56">
        <v>1028</v>
      </c>
      <c r="J41" s="56">
        <v>300</v>
      </c>
      <c r="K41" s="53">
        <f t="shared" si="1"/>
        <v>3.4266666666666667</v>
      </c>
      <c r="L41" s="58">
        <v>1049</v>
      </c>
      <c r="M41" s="58">
        <v>296</v>
      </c>
      <c r="N41" s="53">
        <f t="shared" si="2"/>
        <v>3.5439189189189189</v>
      </c>
      <c r="O41" s="88"/>
      <c r="P41" s="58"/>
      <c r="Q41" s="53">
        <f t="shared" si="3"/>
        <v>0</v>
      </c>
      <c r="R41" s="58"/>
      <c r="S41" s="58"/>
      <c r="T41" s="53">
        <f t="shared" si="4"/>
        <v>0</v>
      </c>
      <c r="U41" s="58"/>
      <c r="V41" s="58"/>
      <c r="W41" s="53">
        <f t="shared" si="5"/>
        <v>0</v>
      </c>
      <c r="X41" s="58"/>
      <c r="Y41" s="58"/>
      <c r="Z41" s="53">
        <f t="shared" si="6"/>
        <v>0</v>
      </c>
      <c r="AA41" s="58"/>
      <c r="AB41" s="58"/>
      <c r="AC41" s="53">
        <f t="shared" si="7"/>
        <v>0</v>
      </c>
      <c r="AD41" s="58"/>
      <c r="AE41" s="58"/>
      <c r="AF41" s="53">
        <f t="shared" si="8"/>
        <v>0</v>
      </c>
      <c r="AG41" s="58"/>
      <c r="AH41" s="58"/>
      <c r="AI41" s="53">
        <f t="shared" si="9"/>
        <v>0</v>
      </c>
      <c r="AJ41" s="58"/>
      <c r="AK41" s="58"/>
      <c r="AL41" s="53">
        <f t="shared" si="10"/>
        <v>0</v>
      </c>
      <c r="AM41" s="58"/>
      <c r="AN41" s="58"/>
      <c r="AO41" s="53">
        <f t="shared" si="11"/>
        <v>0</v>
      </c>
      <c r="AQ41" s="70">
        <f t="shared" si="15"/>
        <v>3052</v>
      </c>
      <c r="AR41" s="82">
        <f t="shared" si="13"/>
        <v>868</v>
      </c>
      <c r="AS41" s="75">
        <f t="shared" si="14"/>
        <v>3.5161290322580645</v>
      </c>
    </row>
    <row r="42" spans="1:45" ht="19.5" thickBot="1" x14ac:dyDescent="0.35">
      <c r="A42" s="25" t="s">
        <v>98</v>
      </c>
      <c r="B42" s="22" t="s">
        <v>110</v>
      </c>
      <c r="C42" s="21" t="s">
        <v>111</v>
      </c>
      <c r="D42" s="21" t="s">
        <v>117</v>
      </c>
      <c r="E42" s="50" t="s">
        <v>112</v>
      </c>
      <c r="F42" s="56">
        <v>546</v>
      </c>
      <c r="G42" s="56">
        <v>152</v>
      </c>
      <c r="H42" s="53">
        <f t="shared" si="0"/>
        <v>3.5921052631578947</v>
      </c>
      <c r="I42" s="56">
        <v>336</v>
      </c>
      <c r="J42" s="56">
        <v>92</v>
      </c>
      <c r="K42" s="53">
        <f t="shared" si="1"/>
        <v>3.652173913043478</v>
      </c>
      <c r="L42" s="58">
        <v>565</v>
      </c>
      <c r="M42" s="58">
        <v>160</v>
      </c>
      <c r="N42" s="53">
        <f t="shared" si="2"/>
        <v>3.53125</v>
      </c>
      <c r="O42" s="88"/>
      <c r="P42" s="58"/>
      <c r="Q42" s="53">
        <f t="shared" si="3"/>
        <v>0</v>
      </c>
      <c r="R42" s="58"/>
      <c r="S42" s="58"/>
      <c r="T42" s="53">
        <f t="shared" si="4"/>
        <v>0</v>
      </c>
      <c r="U42" s="58"/>
      <c r="V42" s="58"/>
      <c r="W42" s="53">
        <f t="shared" si="5"/>
        <v>0</v>
      </c>
      <c r="X42" s="58"/>
      <c r="Y42" s="58"/>
      <c r="Z42" s="53">
        <f t="shared" si="6"/>
        <v>0</v>
      </c>
      <c r="AA42" s="58"/>
      <c r="AB42" s="58"/>
      <c r="AC42" s="53">
        <f t="shared" si="7"/>
        <v>0</v>
      </c>
      <c r="AD42" s="58"/>
      <c r="AE42" s="58"/>
      <c r="AF42" s="53">
        <f t="shared" si="8"/>
        <v>0</v>
      </c>
      <c r="AG42" s="58"/>
      <c r="AH42" s="58"/>
      <c r="AI42" s="53">
        <f t="shared" si="9"/>
        <v>0</v>
      </c>
      <c r="AJ42" s="58"/>
      <c r="AK42" s="58"/>
      <c r="AL42" s="53">
        <f t="shared" si="10"/>
        <v>0</v>
      </c>
      <c r="AM42" s="58"/>
      <c r="AN42" s="58"/>
      <c r="AO42" s="53">
        <f t="shared" si="11"/>
        <v>0</v>
      </c>
      <c r="AQ42" s="70">
        <f>F42+I42+L42+O42+R42+U42+X42+AA42+AD42+AG42+AJ42+AM42</f>
        <v>1447</v>
      </c>
      <c r="AR42" s="82">
        <f t="shared" si="13"/>
        <v>404</v>
      </c>
      <c r="AS42" s="75">
        <f t="shared" si="14"/>
        <v>3.5816831683168315</v>
      </c>
    </row>
    <row r="43" spans="1:45" ht="19.5" thickBot="1" x14ac:dyDescent="0.35">
      <c r="A43" s="25" t="s">
        <v>65</v>
      </c>
      <c r="B43" s="22" t="s">
        <v>110</v>
      </c>
      <c r="C43" s="21" t="s">
        <v>111</v>
      </c>
      <c r="D43" s="21" t="s">
        <v>117</v>
      </c>
      <c r="E43" s="50" t="s">
        <v>112</v>
      </c>
      <c r="F43" s="56">
        <v>647</v>
      </c>
      <c r="G43" s="56">
        <v>216</v>
      </c>
      <c r="H43" s="53">
        <f t="shared" si="0"/>
        <v>2.9953703703703702</v>
      </c>
      <c r="I43" s="56">
        <v>639</v>
      </c>
      <c r="J43" s="56">
        <v>184</v>
      </c>
      <c r="K43" s="53">
        <f t="shared" si="1"/>
        <v>3.472826086956522</v>
      </c>
      <c r="L43" s="58">
        <v>650</v>
      </c>
      <c r="M43" s="58">
        <v>216</v>
      </c>
      <c r="N43" s="53">
        <f t="shared" si="2"/>
        <v>3.0092592592592591</v>
      </c>
      <c r="O43" s="88"/>
      <c r="P43" s="58"/>
      <c r="Q43" s="53">
        <f t="shared" si="3"/>
        <v>0</v>
      </c>
      <c r="R43" s="58"/>
      <c r="S43" s="58"/>
      <c r="T43" s="53">
        <f t="shared" si="4"/>
        <v>0</v>
      </c>
      <c r="U43" s="58"/>
      <c r="V43" s="58"/>
      <c r="W43" s="53">
        <f t="shared" si="5"/>
        <v>0</v>
      </c>
      <c r="X43" s="58"/>
      <c r="Y43" s="58"/>
      <c r="Z43" s="53">
        <f t="shared" si="6"/>
        <v>0</v>
      </c>
      <c r="AA43" s="58"/>
      <c r="AB43" s="58"/>
      <c r="AC43" s="53">
        <f t="shared" si="7"/>
        <v>0</v>
      </c>
      <c r="AD43" s="58"/>
      <c r="AE43" s="58"/>
      <c r="AF43" s="53">
        <f t="shared" si="8"/>
        <v>0</v>
      </c>
      <c r="AG43" s="58"/>
      <c r="AH43" s="58"/>
      <c r="AI43" s="53">
        <f t="shared" si="9"/>
        <v>0</v>
      </c>
      <c r="AJ43" s="58"/>
      <c r="AK43" s="58"/>
      <c r="AL43" s="53">
        <f t="shared" si="10"/>
        <v>0</v>
      </c>
      <c r="AM43" s="58"/>
      <c r="AN43" s="58"/>
      <c r="AO43" s="53">
        <f t="shared" si="11"/>
        <v>0</v>
      </c>
      <c r="AQ43" s="70">
        <f t="shared" si="15"/>
        <v>1936</v>
      </c>
      <c r="AR43" s="82">
        <f t="shared" si="13"/>
        <v>616</v>
      </c>
      <c r="AS43" s="75">
        <f t="shared" si="14"/>
        <v>3.1428571428571428</v>
      </c>
    </row>
    <row r="44" spans="1:45" ht="19.5" thickBot="1" x14ac:dyDescent="0.35">
      <c r="A44" s="25" t="s">
        <v>66</v>
      </c>
      <c r="B44" s="22" t="s">
        <v>110</v>
      </c>
      <c r="C44" s="21" t="s">
        <v>111</v>
      </c>
      <c r="D44" s="21" t="s">
        <v>117</v>
      </c>
      <c r="E44" s="50" t="s">
        <v>115</v>
      </c>
      <c r="F44" s="56">
        <v>2586</v>
      </c>
      <c r="G44" s="56">
        <v>716</v>
      </c>
      <c r="H44" s="53">
        <f t="shared" si="0"/>
        <v>3.6117318435754191</v>
      </c>
      <c r="I44" s="56">
        <v>3319</v>
      </c>
      <c r="J44" s="56">
        <v>708</v>
      </c>
      <c r="K44" s="53">
        <f t="shared" si="1"/>
        <v>4.6878531073446323</v>
      </c>
      <c r="L44" s="58">
        <v>2778</v>
      </c>
      <c r="M44" s="58">
        <v>608</v>
      </c>
      <c r="N44" s="53">
        <f t="shared" si="2"/>
        <v>4.5690789473684212</v>
      </c>
      <c r="O44" s="88"/>
      <c r="P44" s="58"/>
      <c r="Q44" s="53">
        <f t="shared" si="3"/>
        <v>0</v>
      </c>
      <c r="R44" s="58"/>
      <c r="S44" s="58"/>
      <c r="T44" s="53">
        <f t="shared" si="4"/>
        <v>0</v>
      </c>
      <c r="U44" s="58"/>
      <c r="V44" s="58"/>
      <c r="W44" s="53">
        <f t="shared" si="5"/>
        <v>0</v>
      </c>
      <c r="X44" s="58"/>
      <c r="Y44" s="58"/>
      <c r="Z44" s="53">
        <f t="shared" si="6"/>
        <v>0</v>
      </c>
      <c r="AA44" s="58"/>
      <c r="AB44" s="58"/>
      <c r="AC44" s="53">
        <f t="shared" si="7"/>
        <v>0</v>
      </c>
      <c r="AD44" s="58"/>
      <c r="AE44" s="58"/>
      <c r="AF44" s="53">
        <f t="shared" si="8"/>
        <v>0</v>
      </c>
      <c r="AG44" s="58"/>
      <c r="AH44" s="58"/>
      <c r="AI44" s="53">
        <f t="shared" si="9"/>
        <v>0</v>
      </c>
      <c r="AJ44" s="58"/>
      <c r="AK44" s="58"/>
      <c r="AL44" s="53">
        <f t="shared" si="10"/>
        <v>0</v>
      </c>
      <c r="AM44" s="58"/>
      <c r="AN44" s="58"/>
      <c r="AO44" s="53">
        <f t="shared" si="11"/>
        <v>0</v>
      </c>
      <c r="AQ44" s="70">
        <f t="shared" si="15"/>
        <v>8683</v>
      </c>
      <c r="AR44" s="82">
        <f t="shared" si="13"/>
        <v>2032</v>
      </c>
      <c r="AS44" s="107">
        <f t="shared" si="14"/>
        <v>4.2731299212598426</v>
      </c>
    </row>
    <row r="45" spans="1:45" ht="19.5" thickBot="1" x14ac:dyDescent="0.35">
      <c r="A45" s="25" t="s">
        <v>67</v>
      </c>
      <c r="B45" s="22" t="s">
        <v>110</v>
      </c>
      <c r="C45" s="21" t="s">
        <v>111</v>
      </c>
      <c r="D45" s="21" t="s">
        <v>117</v>
      </c>
      <c r="E45" s="50" t="s">
        <v>114</v>
      </c>
      <c r="F45" s="56">
        <v>1658</v>
      </c>
      <c r="G45" s="56">
        <v>448</v>
      </c>
      <c r="H45" s="53">
        <f t="shared" si="0"/>
        <v>3.7008928571428572</v>
      </c>
      <c r="I45" s="56">
        <v>1255</v>
      </c>
      <c r="J45" s="56">
        <v>332</v>
      </c>
      <c r="K45" s="53">
        <f t="shared" si="1"/>
        <v>3.7801204819277108</v>
      </c>
      <c r="L45" s="58">
        <v>1555</v>
      </c>
      <c r="M45" s="58">
        <v>400</v>
      </c>
      <c r="N45" s="53">
        <f t="shared" si="2"/>
        <v>3.8875000000000002</v>
      </c>
      <c r="O45" s="88"/>
      <c r="P45" s="58"/>
      <c r="Q45" s="53">
        <f t="shared" si="3"/>
        <v>0</v>
      </c>
      <c r="R45" s="58"/>
      <c r="S45" s="58"/>
      <c r="T45" s="53">
        <f t="shared" si="4"/>
        <v>0</v>
      </c>
      <c r="U45" s="58"/>
      <c r="V45" s="58"/>
      <c r="W45" s="53">
        <f t="shared" si="5"/>
        <v>0</v>
      </c>
      <c r="X45" s="58"/>
      <c r="Y45" s="58"/>
      <c r="Z45" s="53">
        <f t="shared" si="6"/>
        <v>0</v>
      </c>
      <c r="AA45" s="58"/>
      <c r="AB45" s="58"/>
      <c r="AC45" s="53">
        <f t="shared" si="7"/>
        <v>0</v>
      </c>
      <c r="AD45" s="58"/>
      <c r="AE45" s="58"/>
      <c r="AF45" s="53">
        <f t="shared" si="8"/>
        <v>0</v>
      </c>
      <c r="AG45" s="58"/>
      <c r="AH45" s="58"/>
      <c r="AI45" s="53">
        <f t="shared" si="9"/>
        <v>0</v>
      </c>
      <c r="AJ45" s="58"/>
      <c r="AK45" s="58"/>
      <c r="AL45" s="53">
        <f t="shared" si="10"/>
        <v>0</v>
      </c>
      <c r="AM45" s="58"/>
      <c r="AN45" s="58"/>
      <c r="AO45" s="53">
        <f t="shared" si="11"/>
        <v>0</v>
      </c>
      <c r="AQ45" s="70">
        <f t="shared" si="15"/>
        <v>4468</v>
      </c>
      <c r="AR45" s="82">
        <f t="shared" si="13"/>
        <v>1180</v>
      </c>
      <c r="AS45" s="75">
        <f t="shared" si="14"/>
        <v>3.7864406779661017</v>
      </c>
    </row>
    <row r="46" spans="1:45" ht="19.5" thickBot="1" x14ac:dyDescent="0.35">
      <c r="A46" s="25" t="s">
        <v>68</v>
      </c>
      <c r="B46" s="22" t="s">
        <v>110</v>
      </c>
      <c r="C46" s="21" t="s">
        <v>111</v>
      </c>
      <c r="D46" s="21" t="s">
        <v>117</v>
      </c>
      <c r="E46" s="50" t="s">
        <v>113</v>
      </c>
      <c r="F46" s="56">
        <v>1306</v>
      </c>
      <c r="G46" s="56">
        <v>240</v>
      </c>
      <c r="H46" s="53">
        <f t="shared" si="0"/>
        <v>5.4416666666666664</v>
      </c>
      <c r="I46" s="56">
        <v>1470</v>
      </c>
      <c r="J46" s="56">
        <v>260</v>
      </c>
      <c r="K46" s="53">
        <f t="shared" si="1"/>
        <v>5.6538461538461542</v>
      </c>
      <c r="L46" s="58">
        <v>1238</v>
      </c>
      <c r="M46" s="58">
        <v>200</v>
      </c>
      <c r="N46" s="53">
        <f t="shared" si="2"/>
        <v>6.19</v>
      </c>
      <c r="O46" s="88"/>
      <c r="P46" s="58"/>
      <c r="Q46" s="53">
        <f t="shared" si="3"/>
        <v>0</v>
      </c>
      <c r="R46" s="58"/>
      <c r="S46" s="58"/>
      <c r="T46" s="53">
        <f t="shared" si="4"/>
        <v>0</v>
      </c>
      <c r="U46" s="58"/>
      <c r="V46" s="58"/>
      <c r="W46" s="53">
        <f t="shared" si="5"/>
        <v>0</v>
      </c>
      <c r="X46" s="58"/>
      <c r="Y46" s="58"/>
      <c r="Z46" s="53">
        <f t="shared" si="6"/>
        <v>0</v>
      </c>
      <c r="AA46" s="58"/>
      <c r="AB46" s="58"/>
      <c r="AC46" s="53">
        <f t="shared" si="7"/>
        <v>0</v>
      </c>
      <c r="AD46" s="58"/>
      <c r="AE46" s="58"/>
      <c r="AF46" s="53">
        <f t="shared" si="8"/>
        <v>0</v>
      </c>
      <c r="AG46" s="58"/>
      <c r="AH46" s="58"/>
      <c r="AI46" s="53">
        <f t="shared" si="9"/>
        <v>0</v>
      </c>
      <c r="AJ46" s="58"/>
      <c r="AK46" s="58"/>
      <c r="AL46" s="53">
        <f t="shared" si="10"/>
        <v>0</v>
      </c>
      <c r="AM46" s="58"/>
      <c r="AN46" s="58"/>
      <c r="AO46" s="53">
        <f t="shared" si="11"/>
        <v>0</v>
      </c>
      <c r="AQ46" s="70">
        <f t="shared" si="15"/>
        <v>4014</v>
      </c>
      <c r="AR46" s="82">
        <f t="shared" si="13"/>
        <v>700</v>
      </c>
      <c r="AS46" s="75">
        <f t="shared" si="14"/>
        <v>5.734285714285714</v>
      </c>
    </row>
    <row r="47" spans="1:45" ht="19.5" thickBot="1" x14ac:dyDescent="0.35">
      <c r="A47" s="25" t="s">
        <v>69</v>
      </c>
      <c r="B47" s="22" t="s">
        <v>110</v>
      </c>
      <c r="C47" s="21" t="s">
        <v>111</v>
      </c>
      <c r="D47" s="21" t="s">
        <v>117</v>
      </c>
      <c r="E47" s="50" t="s">
        <v>113</v>
      </c>
      <c r="F47" s="56">
        <v>928</v>
      </c>
      <c r="G47" s="56">
        <v>152</v>
      </c>
      <c r="H47" s="53">
        <f t="shared" si="0"/>
        <v>6.1052631578947372</v>
      </c>
      <c r="I47" s="56">
        <v>1633</v>
      </c>
      <c r="J47" s="56">
        <v>296</v>
      </c>
      <c r="K47" s="53">
        <f t="shared" si="1"/>
        <v>5.5168918918918921</v>
      </c>
      <c r="L47" s="58">
        <v>1629</v>
      </c>
      <c r="M47" s="58">
        <v>272</v>
      </c>
      <c r="N47" s="53">
        <f t="shared" si="2"/>
        <v>5.9889705882352944</v>
      </c>
      <c r="O47" s="88"/>
      <c r="P47" s="58"/>
      <c r="Q47" s="53">
        <f t="shared" si="3"/>
        <v>0</v>
      </c>
      <c r="R47" s="58"/>
      <c r="S47" s="58"/>
      <c r="T47" s="53">
        <f t="shared" si="4"/>
        <v>0</v>
      </c>
      <c r="U47" s="58"/>
      <c r="V47" s="58"/>
      <c r="W47" s="53">
        <f t="shared" si="5"/>
        <v>0</v>
      </c>
      <c r="X47" s="58"/>
      <c r="Y47" s="58"/>
      <c r="Z47" s="53">
        <f t="shared" si="6"/>
        <v>0</v>
      </c>
      <c r="AA47" s="58"/>
      <c r="AB47" s="58"/>
      <c r="AC47" s="53">
        <f t="shared" si="7"/>
        <v>0</v>
      </c>
      <c r="AD47" s="58"/>
      <c r="AE47" s="58"/>
      <c r="AF47" s="53">
        <f t="shared" si="8"/>
        <v>0</v>
      </c>
      <c r="AG47" s="58"/>
      <c r="AH47" s="58"/>
      <c r="AI47" s="53">
        <f t="shared" si="9"/>
        <v>0</v>
      </c>
      <c r="AJ47" s="58"/>
      <c r="AK47" s="58"/>
      <c r="AL47" s="53">
        <f t="shared" si="10"/>
        <v>0</v>
      </c>
      <c r="AM47" s="58"/>
      <c r="AN47" s="58"/>
      <c r="AO47" s="53">
        <f t="shared" si="11"/>
        <v>0</v>
      </c>
      <c r="AQ47" s="70">
        <f t="shared" si="15"/>
        <v>4190</v>
      </c>
      <c r="AR47" s="82">
        <f t="shared" si="13"/>
        <v>720</v>
      </c>
      <c r="AS47" s="75">
        <f t="shared" si="14"/>
        <v>5.8194444444444446</v>
      </c>
    </row>
    <row r="48" spans="1:45" ht="19.5" thickBot="1" x14ac:dyDescent="0.35">
      <c r="A48" s="26" t="s">
        <v>70</v>
      </c>
      <c r="B48" s="27" t="s">
        <v>110</v>
      </c>
      <c r="C48" s="28" t="s">
        <v>111</v>
      </c>
      <c r="D48" s="28" t="s">
        <v>117</v>
      </c>
      <c r="E48" s="51" t="s">
        <v>114</v>
      </c>
      <c r="F48" s="65">
        <v>1145</v>
      </c>
      <c r="G48" s="65">
        <v>264</v>
      </c>
      <c r="H48" s="53">
        <f t="shared" si="0"/>
        <v>4.3371212121212119</v>
      </c>
      <c r="I48" s="65">
        <v>1178</v>
      </c>
      <c r="J48" s="65">
        <v>244</v>
      </c>
      <c r="K48" s="53">
        <f t="shared" si="1"/>
        <v>4.8278688524590168</v>
      </c>
      <c r="L48" s="66">
        <v>1323</v>
      </c>
      <c r="M48" s="66">
        <v>304</v>
      </c>
      <c r="N48" s="53">
        <f t="shared" si="2"/>
        <v>4.3519736842105265</v>
      </c>
      <c r="O48" s="92"/>
      <c r="P48" s="66"/>
      <c r="Q48" s="53">
        <f t="shared" si="3"/>
        <v>0</v>
      </c>
      <c r="R48" s="66"/>
      <c r="S48" s="66"/>
      <c r="T48" s="53">
        <f t="shared" si="4"/>
        <v>0</v>
      </c>
      <c r="U48" s="66"/>
      <c r="V48" s="66"/>
      <c r="W48" s="53">
        <f t="shared" si="5"/>
        <v>0</v>
      </c>
      <c r="X48" s="66"/>
      <c r="Y48" s="66"/>
      <c r="Z48" s="53">
        <f t="shared" si="6"/>
        <v>0</v>
      </c>
      <c r="AA48" s="66"/>
      <c r="AB48" s="66"/>
      <c r="AC48" s="53">
        <f t="shared" si="7"/>
        <v>0</v>
      </c>
      <c r="AD48" s="66"/>
      <c r="AE48" s="66"/>
      <c r="AF48" s="53">
        <f t="shared" si="8"/>
        <v>0</v>
      </c>
      <c r="AG48" s="66"/>
      <c r="AH48" s="66"/>
      <c r="AI48" s="53">
        <f t="shared" si="9"/>
        <v>0</v>
      </c>
      <c r="AJ48" s="66"/>
      <c r="AK48" s="66"/>
      <c r="AL48" s="53">
        <f t="shared" si="10"/>
        <v>0</v>
      </c>
      <c r="AM48" s="66"/>
      <c r="AN48" s="66"/>
      <c r="AO48" s="53">
        <f t="shared" si="11"/>
        <v>0</v>
      </c>
      <c r="AQ48" s="93">
        <f t="shared" si="15"/>
        <v>3646</v>
      </c>
      <c r="AR48" s="94">
        <f t="shared" si="13"/>
        <v>812</v>
      </c>
      <c r="AS48" s="76">
        <f t="shared" si="14"/>
        <v>4.4901477832512313</v>
      </c>
    </row>
    <row r="49" spans="1:45" ht="19.5" thickBot="1" x14ac:dyDescent="0.35">
      <c r="A49" s="13" t="s">
        <v>103</v>
      </c>
      <c r="B49" s="33"/>
      <c r="C49" s="33"/>
      <c r="D49" s="33"/>
      <c r="E49" s="47"/>
      <c r="F49" s="61">
        <f t="shared" ref="F49:M49" si="18">SUM(F50:F64)</f>
        <v>20557</v>
      </c>
      <c r="G49" s="61">
        <f t="shared" si="18"/>
        <v>4132</v>
      </c>
      <c r="H49" s="53">
        <f t="shared" si="0"/>
        <v>4.9750726040658275</v>
      </c>
      <c r="I49" s="61">
        <f t="shared" si="18"/>
        <v>23074</v>
      </c>
      <c r="J49" s="61">
        <f t="shared" si="18"/>
        <v>4492</v>
      </c>
      <c r="K49" s="53">
        <f t="shared" si="1"/>
        <v>5.1366874443455028</v>
      </c>
      <c r="L49" s="61">
        <f t="shared" si="18"/>
        <v>21865</v>
      </c>
      <c r="M49" s="61">
        <f t="shared" si="18"/>
        <v>4216</v>
      </c>
      <c r="N49" s="53">
        <f t="shared" si="2"/>
        <v>5.1861954459203039</v>
      </c>
      <c r="O49" s="90">
        <f>SUM(O50:O64)</f>
        <v>0</v>
      </c>
      <c r="P49" s="61">
        <f>SUM(P50:P64)</f>
        <v>0</v>
      </c>
      <c r="Q49" s="53">
        <f t="shared" si="3"/>
        <v>0</v>
      </c>
      <c r="R49" s="61">
        <f>SUM(R50:R64)</f>
        <v>0</v>
      </c>
      <c r="S49" s="61">
        <f>SUM(S50:S64)</f>
        <v>0</v>
      </c>
      <c r="T49" s="53">
        <f t="shared" si="4"/>
        <v>0</v>
      </c>
      <c r="U49" s="61">
        <f>SUM(U50:U64)</f>
        <v>0</v>
      </c>
      <c r="V49" s="61">
        <f>SUM(V50:V64)</f>
        <v>0</v>
      </c>
      <c r="W49" s="53">
        <f t="shared" si="5"/>
        <v>0</v>
      </c>
      <c r="X49" s="61">
        <f>SUM(X50:X64)</f>
        <v>0</v>
      </c>
      <c r="Y49" s="61">
        <f>SUM(Y50:Y64)</f>
        <v>0</v>
      </c>
      <c r="Z49" s="53">
        <f t="shared" si="6"/>
        <v>0</v>
      </c>
      <c r="AA49" s="61">
        <f>SUM(AA50:AA64)</f>
        <v>0</v>
      </c>
      <c r="AB49" s="61">
        <f>SUM(AB50:AB64)</f>
        <v>0</v>
      </c>
      <c r="AC49" s="53">
        <f t="shared" si="7"/>
        <v>0</v>
      </c>
      <c r="AD49" s="61">
        <f>SUM(AD50:AD64)</f>
        <v>0</v>
      </c>
      <c r="AE49" s="61">
        <f>SUM(AE50:AE64)</f>
        <v>0</v>
      </c>
      <c r="AF49" s="53">
        <f t="shared" si="8"/>
        <v>0</v>
      </c>
      <c r="AG49" s="61">
        <f>SUM(AG50:AG64)</f>
        <v>0</v>
      </c>
      <c r="AH49" s="61">
        <f>SUM(AH50:AH64)</f>
        <v>0</v>
      </c>
      <c r="AI49" s="53">
        <f t="shared" si="9"/>
        <v>0</v>
      </c>
      <c r="AJ49" s="61">
        <f>SUM(AJ50:AJ64)</f>
        <v>0</v>
      </c>
      <c r="AK49" s="61">
        <f>SUM(AK50:AK64)</f>
        <v>0</v>
      </c>
      <c r="AL49" s="53">
        <f t="shared" si="10"/>
        <v>0</v>
      </c>
      <c r="AM49" s="61">
        <f>SUM(AM50:AM64)</f>
        <v>0</v>
      </c>
      <c r="AN49" s="61">
        <f>SUM(AN50:AN64)</f>
        <v>0</v>
      </c>
      <c r="AO49" s="53">
        <f t="shared" si="11"/>
        <v>0</v>
      </c>
      <c r="AQ49" s="71">
        <f t="shared" si="15"/>
        <v>65496</v>
      </c>
      <c r="AR49" s="83">
        <f t="shared" si="13"/>
        <v>12840</v>
      </c>
      <c r="AS49" s="79">
        <f t="shared" si="14"/>
        <v>5.1009345794392527</v>
      </c>
    </row>
    <row r="50" spans="1:45" ht="19.5" thickBot="1" x14ac:dyDescent="0.35">
      <c r="A50" s="30" t="s">
        <v>71</v>
      </c>
      <c r="B50" s="31" t="s">
        <v>110</v>
      </c>
      <c r="C50" s="32" t="s">
        <v>111</v>
      </c>
      <c r="D50" s="32" t="s">
        <v>117</v>
      </c>
      <c r="E50" s="49" t="s">
        <v>116</v>
      </c>
      <c r="F50" s="63">
        <v>1815</v>
      </c>
      <c r="G50" s="63">
        <v>412</v>
      </c>
      <c r="H50" s="53">
        <f t="shared" si="0"/>
        <v>4.4053398058252426</v>
      </c>
      <c r="I50" s="63">
        <v>2895</v>
      </c>
      <c r="J50" s="63">
        <v>508</v>
      </c>
      <c r="K50" s="53">
        <f t="shared" si="1"/>
        <v>5.6988188976377954</v>
      </c>
      <c r="L50" s="64">
        <v>2047</v>
      </c>
      <c r="M50" s="64">
        <v>396</v>
      </c>
      <c r="N50" s="53">
        <f t="shared" si="2"/>
        <v>5.1691919191919196</v>
      </c>
      <c r="O50" s="91"/>
      <c r="P50" s="64"/>
      <c r="Q50" s="53">
        <f t="shared" si="3"/>
        <v>0</v>
      </c>
      <c r="R50" s="64"/>
      <c r="S50" s="64"/>
      <c r="T50" s="53">
        <f t="shared" si="4"/>
        <v>0</v>
      </c>
      <c r="U50" s="64"/>
      <c r="V50" s="64"/>
      <c r="W50" s="53">
        <f t="shared" si="5"/>
        <v>0</v>
      </c>
      <c r="X50" s="64"/>
      <c r="Y50" s="64"/>
      <c r="Z50" s="53">
        <f t="shared" si="6"/>
        <v>0</v>
      </c>
      <c r="AA50" s="64"/>
      <c r="AB50" s="64"/>
      <c r="AC50" s="53">
        <f t="shared" si="7"/>
        <v>0</v>
      </c>
      <c r="AD50" s="64"/>
      <c r="AE50" s="64"/>
      <c r="AF50" s="53">
        <f t="shared" si="8"/>
        <v>0</v>
      </c>
      <c r="AG50" s="64"/>
      <c r="AH50" s="64"/>
      <c r="AI50" s="53">
        <f t="shared" si="9"/>
        <v>0</v>
      </c>
      <c r="AJ50" s="64"/>
      <c r="AK50" s="64"/>
      <c r="AL50" s="53">
        <f t="shared" si="10"/>
        <v>0</v>
      </c>
      <c r="AM50" s="64"/>
      <c r="AN50" s="64"/>
      <c r="AO50" s="53">
        <f t="shared" si="11"/>
        <v>0</v>
      </c>
      <c r="AQ50" s="108">
        <f t="shared" si="15"/>
        <v>6757</v>
      </c>
      <c r="AR50" s="109">
        <f t="shared" si="13"/>
        <v>1316</v>
      </c>
      <c r="AS50" s="113">
        <f t="shared" si="14"/>
        <v>5.1344984802431615</v>
      </c>
    </row>
    <row r="51" spans="1:45" ht="19.5" thickBot="1" x14ac:dyDescent="0.35">
      <c r="A51" s="25" t="s">
        <v>72</v>
      </c>
      <c r="B51" s="22" t="s">
        <v>110</v>
      </c>
      <c r="C51" s="21" t="s">
        <v>111</v>
      </c>
      <c r="D51" s="21" t="s">
        <v>117</v>
      </c>
      <c r="E51" s="50" t="s">
        <v>116</v>
      </c>
      <c r="F51" s="56">
        <v>1464</v>
      </c>
      <c r="G51" s="56">
        <v>328</v>
      </c>
      <c r="H51" s="53">
        <f t="shared" si="0"/>
        <v>4.4634146341463419</v>
      </c>
      <c r="I51" s="56">
        <v>1658</v>
      </c>
      <c r="J51" s="56">
        <v>364</v>
      </c>
      <c r="K51" s="53">
        <f t="shared" si="1"/>
        <v>4.5549450549450547</v>
      </c>
      <c r="L51" s="58">
        <v>2055</v>
      </c>
      <c r="M51" s="58">
        <v>348</v>
      </c>
      <c r="N51" s="53">
        <f t="shared" si="2"/>
        <v>5.9051724137931032</v>
      </c>
      <c r="O51" s="88"/>
      <c r="P51" s="58"/>
      <c r="Q51" s="53">
        <f t="shared" si="3"/>
        <v>0</v>
      </c>
      <c r="R51" s="58"/>
      <c r="S51" s="58"/>
      <c r="T51" s="53">
        <f t="shared" si="4"/>
        <v>0</v>
      </c>
      <c r="U51" s="58"/>
      <c r="V51" s="58"/>
      <c r="W51" s="53">
        <f t="shared" si="5"/>
        <v>0</v>
      </c>
      <c r="X51" s="58"/>
      <c r="Y51" s="58"/>
      <c r="Z51" s="53">
        <f t="shared" si="6"/>
        <v>0</v>
      </c>
      <c r="AA51" s="58"/>
      <c r="AB51" s="58"/>
      <c r="AC51" s="53">
        <f t="shared" si="7"/>
        <v>0</v>
      </c>
      <c r="AD51" s="58"/>
      <c r="AE51" s="58"/>
      <c r="AF51" s="53">
        <f t="shared" si="8"/>
        <v>0</v>
      </c>
      <c r="AG51" s="58"/>
      <c r="AH51" s="58"/>
      <c r="AI51" s="53">
        <f t="shared" si="9"/>
        <v>0</v>
      </c>
      <c r="AJ51" s="58"/>
      <c r="AK51" s="58"/>
      <c r="AL51" s="53">
        <f t="shared" si="10"/>
        <v>0</v>
      </c>
      <c r="AM51" s="58"/>
      <c r="AN51" s="58"/>
      <c r="AO51" s="53">
        <f t="shared" si="11"/>
        <v>0</v>
      </c>
      <c r="AQ51" s="70">
        <f t="shared" si="15"/>
        <v>5177</v>
      </c>
      <c r="AR51" s="82">
        <f t="shared" si="13"/>
        <v>1040</v>
      </c>
      <c r="AS51" s="75">
        <f t="shared" si="14"/>
        <v>4.9778846153846157</v>
      </c>
    </row>
    <row r="52" spans="1:45" ht="19.5" thickBot="1" x14ac:dyDescent="0.35">
      <c r="A52" s="25" t="s">
        <v>73</v>
      </c>
      <c r="B52" s="22" t="s">
        <v>110</v>
      </c>
      <c r="C52" s="21" t="s">
        <v>111</v>
      </c>
      <c r="D52" s="21" t="s">
        <v>117</v>
      </c>
      <c r="E52" s="50" t="s">
        <v>116</v>
      </c>
      <c r="F52" s="56">
        <v>1791</v>
      </c>
      <c r="G52" s="56">
        <v>268</v>
      </c>
      <c r="H52" s="53">
        <f t="shared" si="0"/>
        <v>6.6828358208955221</v>
      </c>
      <c r="I52" s="56">
        <v>1670</v>
      </c>
      <c r="J52" s="56">
        <v>244</v>
      </c>
      <c r="K52" s="53">
        <f t="shared" si="1"/>
        <v>6.8442622950819674</v>
      </c>
      <c r="L52" s="58">
        <v>1612</v>
      </c>
      <c r="M52" s="58">
        <v>256</v>
      </c>
      <c r="N52" s="53">
        <f t="shared" si="2"/>
        <v>6.296875</v>
      </c>
      <c r="O52" s="88"/>
      <c r="P52" s="58"/>
      <c r="Q52" s="53">
        <f t="shared" si="3"/>
        <v>0</v>
      </c>
      <c r="R52" s="58"/>
      <c r="S52" s="58"/>
      <c r="T52" s="53">
        <f t="shared" si="4"/>
        <v>0</v>
      </c>
      <c r="U52" s="58"/>
      <c r="V52" s="58"/>
      <c r="W52" s="53">
        <f t="shared" si="5"/>
        <v>0</v>
      </c>
      <c r="X52" s="58"/>
      <c r="Y52" s="58"/>
      <c r="Z52" s="53">
        <f t="shared" si="6"/>
        <v>0</v>
      </c>
      <c r="AA52" s="58"/>
      <c r="AB52" s="58"/>
      <c r="AC52" s="53">
        <f t="shared" si="7"/>
        <v>0</v>
      </c>
      <c r="AD52" s="58"/>
      <c r="AE52" s="58"/>
      <c r="AF52" s="53">
        <f t="shared" si="8"/>
        <v>0</v>
      </c>
      <c r="AG52" s="58"/>
      <c r="AH52" s="58"/>
      <c r="AI52" s="53">
        <f t="shared" si="9"/>
        <v>0</v>
      </c>
      <c r="AJ52" s="58"/>
      <c r="AK52" s="58"/>
      <c r="AL52" s="53">
        <f t="shared" si="10"/>
        <v>0</v>
      </c>
      <c r="AM52" s="58"/>
      <c r="AN52" s="58"/>
      <c r="AO52" s="53">
        <f t="shared" si="11"/>
        <v>0</v>
      </c>
      <c r="AQ52" s="70">
        <f t="shared" si="15"/>
        <v>5073</v>
      </c>
      <c r="AR52" s="82">
        <f t="shared" si="13"/>
        <v>768</v>
      </c>
      <c r="AS52" s="75">
        <f t="shared" si="14"/>
        <v>6.60546875</v>
      </c>
    </row>
    <row r="53" spans="1:45" ht="19.5" thickBot="1" x14ac:dyDescent="0.35">
      <c r="A53" s="25" t="s">
        <v>74</v>
      </c>
      <c r="B53" s="22" t="s">
        <v>110</v>
      </c>
      <c r="C53" s="21" t="s">
        <v>111</v>
      </c>
      <c r="D53" s="21" t="s">
        <v>117</v>
      </c>
      <c r="E53" s="50" t="s">
        <v>116</v>
      </c>
      <c r="F53" s="56">
        <v>727</v>
      </c>
      <c r="G53" s="56">
        <v>116</v>
      </c>
      <c r="H53" s="53">
        <f t="shared" si="0"/>
        <v>6.2672413793103452</v>
      </c>
      <c r="I53" s="56">
        <v>1157</v>
      </c>
      <c r="J53" s="56">
        <v>172</v>
      </c>
      <c r="K53" s="53">
        <f t="shared" si="1"/>
        <v>6.7267441860465116</v>
      </c>
      <c r="L53" s="58">
        <v>1558</v>
      </c>
      <c r="M53" s="58">
        <v>216</v>
      </c>
      <c r="N53" s="53">
        <f t="shared" si="2"/>
        <v>7.2129629629629628</v>
      </c>
      <c r="O53" s="88"/>
      <c r="P53" s="58"/>
      <c r="Q53" s="53">
        <f t="shared" si="3"/>
        <v>0</v>
      </c>
      <c r="R53" s="58"/>
      <c r="S53" s="58"/>
      <c r="T53" s="53">
        <f t="shared" si="4"/>
        <v>0</v>
      </c>
      <c r="U53" s="58"/>
      <c r="V53" s="58"/>
      <c r="W53" s="53">
        <f t="shared" si="5"/>
        <v>0</v>
      </c>
      <c r="X53" s="58"/>
      <c r="Y53" s="58"/>
      <c r="Z53" s="53">
        <f t="shared" si="6"/>
        <v>0</v>
      </c>
      <c r="AA53" s="58"/>
      <c r="AB53" s="58"/>
      <c r="AC53" s="53">
        <f t="shared" si="7"/>
        <v>0</v>
      </c>
      <c r="AD53" s="58"/>
      <c r="AE53" s="58"/>
      <c r="AF53" s="53">
        <f t="shared" si="8"/>
        <v>0</v>
      </c>
      <c r="AG53" s="58"/>
      <c r="AH53" s="58"/>
      <c r="AI53" s="53">
        <f t="shared" si="9"/>
        <v>0</v>
      </c>
      <c r="AJ53" s="58"/>
      <c r="AK53" s="58"/>
      <c r="AL53" s="53">
        <f t="shared" si="10"/>
        <v>0</v>
      </c>
      <c r="AM53" s="58"/>
      <c r="AN53" s="58"/>
      <c r="AO53" s="53">
        <f t="shared" si="11"/>
        <v>0</v>
      </c>
      <c r="AQ53" s="70">
        <f t="shared" si="15"/>
        <v>3442</v>
      </c>
      <c r="AR53" s="82">
        <f t="shared" si="13"/>
        <v>504</v>
      </c>
      <c r="AS53" s="75">
        <f t="shared" si="14"/>
        <v>6.8293650793650791</v>
      </c>
    </row>
    <row r="54" spans="1:45" ht="19.5" thickBot="1" x14ac:dyDescent="0.35">
      <c r="A54" s="25" t="s">
        <v>75</v>
      </c>
      <c r="B54" s="22" t="s">
        <v>110</v>
      </c>
      <c r="C54" s="21" t="s">
        <v>111</v>
      </c>
      <c r="D54" s="21" t="s">
        <v>117</v>
      </c>
      <c r="E54" s="50" t="s">
        <v>116</v>
      </c>
      <c r="F54" s="56">
        <v>975</v>
      </c>
      <c r="G54" s="56">
        <v>264</v>
      </c>
      <c r="H54" s="53">
        <f t="shared" si="0"/>
        <v>3.6931818181818183</v>
      </c>
      <c r="I54" s="56">
        <v>841</v>
      </c>
      <c r="J54" s="56">
        <v>228</v>
      </c>
      <c r="K54" s="53">
        <f t="shared" si="1"/>
        <v>3.6885964912280702</v>
      </c>
      <c r="L54" s="58">
        <v>988</v>
      </c>
      <c r="M54" s="58">
        <v>256</v>
      </c>
      <c r="N54" s="53">
        <f t="shared" si="2"/>
        <v>3.859375</v>
      </c>
      <c r="O54" s="88"/>
      <c r="P54" s="58"/>
      <c r="Q54" s="53">
        <f t="shared" si="3"/>
        <v>0</v>
      </c>
      <c r="R54" s="58"/>
      <c r="S54" s="58"/>
      <c r="T54" s="53">
        <f t="shared" si="4"/>
        <v>0</v>
      </c>
      <c r="U54" s="58"/>
      <c r="V54" s="58"/>
      <c r="W54" s="53">
        <f t="shared" si="5"/>
        <v>0</v>
      </c>
      <c r="X54" s="58"/>
      <c r="Y54" s="58"/>
      <c r="Z54" s="53">
        <f t="shared" si="6"/>
        <v>0</v>
      </c>
      <c r="AA54" s="58"/>
      <c r="AB54" s="58"/>
      <c r="AC54" s="53">
        <f t="shared" si="7"/>
        <v>0</v>
      </c>
      <c r="AD54" s="58"/>
      <c r="AE54" s="58"/>
      <c r="AF54" s="53">
        <f t="shared" si="8"/>
        <v>0</v>
      </c>
      <c r="AG54" s="58"/>
      <c r="AH54" s="58"/>
      <c r="AI54" s="53">
        <f t="shared" si="9"/>
        <v>0</v>
      </c>
      <c r="AJ54" s="58"/>
      <c r="AK54" s="58"/>
      <c r="AL54" s="53">
        <f t="shared" si="10"/>
        <v>0</v>
      </c>
      <c r="AM54" s="58"/>
      <c r="AN54" s="58"/>
      <c r="AO54" s="53">
        <f t="shared" si="11"/>
        <v>0</v>
      </c>
      <c r="AQ54" s="70">
        <f t="shared" si="15"/>
        <v>2804</v>
      </c>
      <c r="AR54" s="82">
        <f t="shared" si="13"/>
        <v>748</v>
      </c>
      <c r="AS54" s="75">
        <f t="shared" si="14"/>
        <v>3.748663101604278</v>
      </c>
    </row>
    <row r="55" spans="1:45" ht="19.5" thickBot="1" x14ac:dyDescent="0.35">
      <c r="A55" s="25" t="s">
        <v>76</v>
      </c>
      <c r="B55" s="22" t="s">
        <v>110</v>
      </c>
      <c r="C55" s="21" t="s">
        <v>111</v>
      </c>
      <c r="D55" s="21" t="s">
        <v>117</v>
      </c>
      <c r="E55" s="50" t="s">
        <v>116</v>
      </c>
      <c r="F55" s="56">
        <v>1488</v>
      </c>
      <c r="G55" s="56">
        <v>260</v>
      </c>
      <c r="H55" s="53">
        <f t="shared" si="0"/>
        <v>5.7230769230769232</v>
      </c>
      <c r="I55" s="56">
        <v>1582</v>
      </c>
      <c r="J55" s="56">
        <v>260</v>
      </c>
      <c r="K55" s="53">
        <f t="shared" si="1"/>
        <v>6.0846153846153843</v>
      </c>
      <c r="L55" s="58">
        <v>1487</v>
      </c>
      <c r="M55" s="58">
        <v>256</v>
      </c>
      <c r="N55" s="53">
        <f t="shared" si="2"/>
        <v>5.80859375</v>
      </c>
      <c r="O55" s="88"/>
      <c r="P55" s="58"/>
      <c r="Q55" s="53">
        <f t="shared" si="3"/>
        <v>0</v>
      </c>
      <c r="R55" s="58"/>
      <c r="S55" s="58"/>
      <c r="T55" s="53">
        <f t="shared" si="4"/>
        <v>0</v>
      </c>
      <c r="U55" s="58"/>
      <c r="V55" s="58"/>
      <c r="W55" s="53">
        <f t="shared" si="5"/>
        <v>0</v>
      </c>
      <c r="X55" s="58"/>
      <c r="Y55" s="58"/>
      <c r="Z55" s="53">
        <f t="shared" si="6"/>
        <v>0</v>
      </c>
      <c r="AA55" s="58"/>
      <c r="AB55" s="58"/>
      <c r="AC55" s="53">
        <f t="shared" si="7"/>
        <v>0</v>
      </c>
      <c r="AD55" s="58"/>
      <c r="AE55" s="58"/>
      <c r="AF55" s="53">
        <f t="shared" si="8"/>
        <v>0</v>
      </c>
      <c r="AG55" s="58"/>
      <c r="AH55" s="58"/>
      <c r="AI55" s="53">
        <f t="shared" si="9"/>
        <v>0</v>
      </c>
      <c r="AJ55" s="58"/>
      <c r="AK55" s="58"/>
      <c r="AL55" s="53">
        <f t="shared" si="10"/>
        <v>0</v>
      </c>
      <c r="AM55" s="58"/>
      <c r="AN55" s="58"/>
      <c r="AO55" s="53">
        <f t="shared" si="11"/>
        <v>0</v>
      </c>
      <c r="AQ55" s="70">
        <f t="shared" si="15"/>
        <v>4557</v>
      </c>
      <c r="AR55" s="82">
        <f t="shared" si="13"/>
        <v>776</v>
      </c>
      <c r="AS55" s="75">
        <f t="shared" si="14"/>
        <v>5.8724226804123711</v>
      </c>
    </row>
    <row r="56" spans="1:45" ht="19.5" thickBot="1" x14ac:dyDescent="0.35">
      <c r="A56" s="25" t="s">
        <v>77</v>
      </c>
      <c r="B56" s="22" t="s">
        <v>110</v>
      </c>
      <c r="C56" s="21" t="s">
        <v>111</v>
      </c>
      <c r="D56" s="21" t="s">
        <v>117</v>
      </c>
      <c r="E56" s="50" t="s">
        <v>116</v>
      </c>
      <c r="F56" s="56">
        <v>1330</v>
      </c>
      <c r="G56" s="56">
        <v>172</v>
      </c>
      <c r="H56" s="53">
        <f t="shared" si="0"/>
        <v>7.7325581395348841</v>
      </c>
      <c r="I56" s="56">
        <v>863</v>
      </c>
      <c r="J56" s="56">
        <v>124</v>
      </c>
      <c r="K56" s="53">
        <f t="shared" si="1"/>
        <v>6.959677419354839</v>
      </c>
      <c r="L56" s="58">
        <v>1006</v>
      </c>
      <c r="M56" s="58">
        <v>160</v>
      </c>
      <c r="N56" s="53">
        <f t="shared" si="2"/>
        <v>6.2874999999999996</v>
      </c>
      <c r="O56" s="88"/>
      <c r="P56" s="58"/>
      <c r="Q56" s="53">
        <f t="shared" si="3"/>
        <v>0</v>
      </c>
      <c r="R56" s="58"/>
      <c r="S56" s="58"/>
      <c r="T56" s="53">
        <f t="shared" si="4"/>
        <v>0</v>
      </c>
      <c r="U56" s="58"/>
      <c r="V56" s="58"/>
      <c r="W56" s="53">
        <f t="shared" si="5"/>
        <v>0</v>
      </c>
      <c r="X56" s="58"/>
      <c r="Y56" s="58"/>
      <c r="Z56" s="53">
        <f t="shared" si="6"/>
        <v>0</v>
      </c>
      <c r="AA56" s="58"/>
      <c r="AB56" s="58"/>
      <c r="AC56" s="53">
        <f t="shared" si="7"/>
        <v>0</v>
      </c>
      <c r="AD56" s="58"/>
      <c r="AE56" s="58"/>
      <c r="AF56" s="53">
        <f t="shared" si="8"/>
        <v>0</v>
      </c>
      <c r="AG56" s="58"/>
      <c r="AH56" s="58"/>
      <c r="AI56" s="53">
        <f t="shared" si="9"/>
        <v>0</v>
      </c>
      <c r="AJ56" s="58"/>
      <c r="AK56" s="58"/>
      <c r="AL56" s="53">
        <f t="shared" si="10"/>
        <v>0</v>
      </c>
      <c r="AM56" s="58"/>
      <c r="AN56" s="58"/>
      <c r="AO56" s="53">
        <f t="shared" si="11"/>
        <v>0</v>
      </c>
      <c r="AQ56" s="70">
        <f t="shared" si="15"/>
        <v>3199</v>
      </c>
      <c r="AR56" s="82">
        <f t="shared" si="13"/>
        <v>456</v>
      </c>
      <c r="AS56" s="75">
        <f t="shared" si="14"/>
        <v>7.0153508771929829</v>
      </c>
    </row>
    <row r="57" spans="1:45" ht="19.5" thickBot="1" x14ac:dyDescent="0.35">
      <c r="A57" s="25" t="s">
        <v>78</v>
      </c>
      <c r="B57" s="22" t="s">
        <v>110</v>
      </c>
      <c r="C57" s="21" t="s">
        <v>111</v>
      </c>
      <c r="D57" s="21" t="s">
        <v>117</v>
      </c>
      <c r="E57" s="50" t="s">
        <v>116</v>
      </c>
      <c r="F57" s="56">
        <v>954</v>
      </c>
      <c r="G57" s="56">
        <v>264</v>
      </c>
      <c r="H57" s="53">
        <f t="shared" si="0"/>
        <v>3.6136363636363638</v>
      </c>
      <c r="I57" s="56">
        <v>1125</v>
      </c>
      <c r="J57" s="56">
        <v>292</v>
      </c>
      <c r="K57" s="53">
        <f t="shared" si="1"/>
        <v>3.8527397260273974</v>
      </c>
      <c r="L57" s="58">
        <v>1280</v>
      </c>
      <c r="M57" s="58">
        <v>256</v>
      </c>
      <c r="N57" s="53">
        <f t="shared" si="2"/>
        <v>5</v>
      </c>
      <c r="O57" s="88"/>
      <c r="P57" s="58"/>
      <c r="Q57" s="53">
        <f t="shared" si="3"/>
        <v>0</v>
      </c>
      <c r="R57" s="58"/>
      <c r="S57" s="58"/>
      <c r="T57" s="53">
        <f t="shared" si="4"/>
        <v>0</v>
      </c>
      <c r="U57" s="58"/>
      <c r="V57" s="58"/>
      <c r="W57" s="53">
        <f t="shared" si="5"/>
        <v>0</v>
      </c>
      <c r="X57" s="58"/>
      <c r="Y57" s="58"/>
      <c r="Z57" s="53">
        <f t="shared" si="6"/>
        <v>0</v>
      </c>
      <c r="AA57" s="58"/>
      <c r="AB57" s="58"/>
      <c r="AC57" s="53">
        <f t="shared" si="7"/>
        <v>0</v>
      </c>
      <c r="AD57" s="58"/>
      <c r="AE57" s="58"/>
      <c r="AF57" s="53">
        <f t="shared" si="8"/>
        <v>0</v>
      </c>
      <c r="AG57" s="58"/>
      <c r="AH57" s="58"/>
      <c r="AI57" s="53">
        <f t="shared" si="9"/>
        <v>0</v>
      </c>
      <c r="AJ57" s="58"/>
      <c r="AK57" s="58"/>
      <c r="AL57" s="53">
        <f t="shared" si="10"/>
        <v>0</v>
      </c>
      <c r="AM57" s="58"/>
      <c r="AN57" s="58"/>
      <c r="AO57" s="53">
        <f t="shared" si="11"/>
        <v>0</v>
      </c>
      <c r="AQ57" s="70">
        <f>F57+I57+L57+O57+R57+U57+X57+AA57+AD57+AG57+AJ57+AM57</f>
        <v>3359</v>
      </c>
      <c r="AR57" s="82">
        <f t="shared" si="13"/>
        <v>812</v>
      </c>
      <c r="AS57" s="75">
        <f t="shared" si="14"/>
        <v>4.1366995073891628</v>
      </c>
    </row>
    <row r="58" spans="1:45" ht="19.5" thickBot="1" x14ac:dyDescent="0.35">
      <c r="A58" s="25" t="s">
        <v>79</v>
      </c>
      <c r="B58" s="22" t="s">
        <v>110</v>
      </c>
      <c r="C58" s="21" t="s">
        <v>111</v>
      </c>
      <c r="D58" s="21" t="s">
        <v>117</v>
      </c>
      <c r="E58" s="50" t="s">
        <v>116</v>
      </c>
      <c r="F58" s="56">
        <v>871</v>
      </c>
      <c r="G58" s="56">
        <v>200</v>
      </c>
      <c r="H58" s="53">
        <f t="shared" si="0"/>
        <v>4.3550000000000004</v>
      </c>
      <c r="I58" s="56">
        <v>1287</v>
      </c>
      <c r="J58" s="56">
        <v>272</v>
      </c>
      <c r="K58" s="53">
        <f t="shared" si="1"/>
        <v>4.7316176470588234</v>
      </c>
      <c r="L58" s="58">
        <v>1161</v>
      </c>
      <c r="M58" s="58">
        <v>256</v>
      </c>
      <c r="N58" s="53">
        <f t="shared" si="2"/>
        <v>4.53515625</v>
      </c>
      <c r="O58" s="88"/>
      <c r="P58" s="58"/>
      <c r="Q58" s="53">
        <f t="shared" si="3"/>
        <v>0</v>
      </c>
      <c r="R58" s="58"/>
      <c r="S58" s="58"/>
      <c r="T58" s="53">
        <f t="shared" si="4"/>
        <v>0</v>
      </c>
      <c r="U58" s="58"/>
      <c r="V58" s="58"/>
      <c r="W58" s="53">
        <f t="shared" si="5"/>
        <v>0</v>
      </c>
      <c r="X58" s="58"/>
      <c r="Y58" s="58"/>
      <c r="Z58" s="53">
        <f t="shared" si="6"/>
        <v>0</v>
      </c>
      <c r="AA58" s="58"/>
      <c r="AB58" s="58"/>
      <c r="AC58" s="53">
        <f t="shared" si="7"/>
        <v>0</v>
      </c>
      <c r="AD58" s="58"/>
      <c r="AE58" s="58"/>
      <c r="AF58" s="53">
        <f t="shared" si="8"/>
        <v>0</v>
      </c>
      <c r="AG58" s="58"/>
      <c r="AH58" s="58"/>
      <c r="AI58" s="53">
        <f t="shared" si="9"/>
        <v>0</v>
      </c>
      <c r="AJ58" s="58"/>
      <c r="AK58" s="58"/>
      <c r="AL58" s="53">
        <f t="shared" si="10"/>
        <v>0</v>
      </c>
      <c r="AM58" s="58"/>
      <c r="AN58" s="58"/>
      <c r="AO58" s="53">
        <f t="shared" si="11"/>
        <v>0</v>
      </c>
      <c r="AQ58" s="70">
        <f t="shared" si="15"/>
        <v>3319</v>
      </c>
      <c r="AR58" s="82">
        <f>G58+J58+M58+P58+S58+V58+Y58+AB58+AE58+AH58+AK58+AN58</f>
        <v>728</v>
      </c>
      <c r="AS58" s="75">
        <f t="shared" si="14"/>
        <v>4.5590659340659343</v>
      </c>
    </row>
    <row r="59" spans="1:45" ht="19.5" thickBot="1" x14ac:dyDescent="0.35">
      <c r="A59" s="25" t="s">
        <v>80</v>
      </c>
      <c r="B59" s="22" t="s">
        <v>110</v>
      </c>
      <c r="C59" s="21" t="s">
        <v>111</v>
      </c>
      <c r="D59" s="21" t="s">
        <v>117</v>
      </c>
      <c r="E59" s="50" t="s">
        <v>116</v>
      </c>
      <c r="F59" s="56">
        <v>2007</v>
      </c>
      <c r="G59" s="56">
        <v>440</v>
      </c>
      <c r="H59" s="53">
        <f t="shared" si="0"/>
        <v>4.5613636363636365</v>
      </c>
      <c r="I59" s="56">
        <v>2516</v>
      </c>
      <c r="J59" s="56">
        <v>528</v>
      </c>
      <c r="K59" s="53">
        <f t="shared" si="1"/>
        <v>4.7651515151515156</v>
      </c>
      <c r="L59" s="58">
        <v>1805</v>
      </c>
      <c r="M59" s="58">
        <v>400</v>
      </c>
      <c r="N59" s="53">
        <f t="shared" si="2"/>
        <v>4.5125000000000002</v>
      </c>
      <c r="O59" s="88"/>
      <c r="P59" s="58"/>
      <c r="Q59" s="53">
        <f t="shared" si="3"/>
        <v>0</v>
      </c>
      <c r="R59" s="58"/>
      <c r="S59" s="58"/>
      <c r="T59" s="53">
        <f t="shared" si="4"/>
        <v>0</v>
      </c>
      <c r="U59" s="58"/>
      <c r="V59" s="58"/>
      <c r="W59" s="53">
        <f t="shared" si="5"/>
        <v>0</v>
      </c>
      <c r="X59" s="58"/>
      <c r="Y59" s="58"/>
      <c r="Z59" s="53">
        <f t="shared" si="6"/>
        <v>0</v>
      </c>
      <c r="AA59" s="58"/>
      <c r="AB59" s="58"/>
      <c r="AC59" s="53">
        <f t="shared" si="7"/>
        <v>0</v>
      </c>
      <c r="AD59" s="58"/>
      <c r="AE59" s="58"/>
      <c r="AF59" s="53">
        <f t="shared" si="8"/>
        <v>0</v>
      </c>
      <c r="AG59" s="58"/>
      <c r="AH59" s="58"/>
      <c r="AI59" s="53">
        <f t="shared" si="9"/>
        <v>0</v>
      </c>
      <c r="AJ59" s="58"/>
      <c r="AK59" s="58"/>
      <c r="AL59" s="53">
        <f t="shared" si="10"/>
        <v>0</v>
      </c>
      <c r="AM59" s="58"/>
      <c r="AN59" s="58"/>
      <c r="AO59" s="53">
        <f t="shared" si="11"/>
        <v>0</v>
      </c>
      <c r="AQ59" s="70">
        <f t="shared" si="15"/>
        <v>6328</v>
      </c>
      <c r="AR59" s="82">
        <f t="shared" si="13"/>
        <v>1368</v>
      </c>
      <c r="AS59" s="75">
        <f t="shared" si="14"/>
        <v>4.6257309941520468</v>
      </c>
    </row>
    <row r="60" spans="1:45" ht="19.5" thickBot="1" x14ac:dyDescent="0.35">
      <c r="A60" s="25" t="s">
        <v>81</v>
      </c>
      <c r="B60" s="22" t="s">
        <v>110</v>
      </c>
      <c r="C60" s="21" t="s">
        <v>111</v>
      </c>
      <c r="D60" s="21" t="s">
        <v>117</v>
      </c>
      <c r="E60" s="50" t="s">
        <v>116</v>
      </c>
      <c r="F60" s="56">
        <v>1313</v>
      </c>
      <c r="G60" s="56">
        <v>296</v>
      </c>
      <c r="H60" s="53">
        <f t="shared" si="0"/>
        <v>4.4358108108108105</v>
      </c>
      <c r="I60" s="56">
        <v>1462</v>
      </c>
      <c r="J60" s="56">
        <v>344</v>
      </c>
      <c r="K60" s="53">
        <f t="shared" si="1"/>
        <v>4.25</v>
      </c>
      <c r="L60" s="58">
        <v>1394</v>
      </c>
      <c r="M60" s="58">
        <v>316</v>
      </c>
      <c r="N60" s="53">
        <f t="shared" si="2"/>
        <v>4.4113924050632916</v>
      </c>
      <c r="O60" s="88"/>
      <c r="P60" s="58"/>
      <c r="Q60" s="53">
        <f t="shared" si="3"/>
        <v>0</v>
      </c>
      <c r="R60" s="58"/>
      <c r="S60" s="58"/>
      <c r="T60" s="53">
        <f t="shared" si="4"/>
        <v>0</v>
      </c>
      <c r="U60" s="58"/>
      <c r="V60" s="58"/>
      <c r="W60" s="53">
        <f t="shared" si="5"/>
        <v>0</v>
      </c>
      <c r="X60" s="58"/>
      <c r="Y60" s="58"/>
      <c r="Z60" s="53">
        <f t="shared" si="6"/>
        <v>0</v>
      </c>
      <c r="AA60" s="58"/>
      <c r="AB60" s="58"/>
      <c r="AC60" s="53">
        <f t="shared" si="7"/>
        <v>0</v>
      </c>
      <c r="AD60" s="58"/>
      <c r="AE60" s="58"/>
      <c r="AF60" s="53">
        <f t="shared" si="8"/>
        <v>0</v>
      </c>
      <c r="AG60" s="58"/>
      <c r="AH60" s="58"/>
      <c r="AI60" s="53">
        <f t="shared" si="9"/>
        <v>0</v>
      </c>
      <c r="AJ60" s="58"/>
      <c r="AK60" s="58"/>
      <c r="AL60" s="53">
        <f t="shared" si="10"/>
        <v>0</v>
      </c>
      <c r="AM60" s="58"/>
      <c r="AN60" s="58"/>
      <c r="AO60" s="53">
        <f t="shared" si="11"/>
        <v>0</v>
      </c>
      <c r="AQ60" s="70">
        <f t="shared" si="15"/>
        <v>4169</v>
      </c>
      <c r="AR60" s="82">
        <f t="shared" si="13"/>
        <v>956</v>
      </c>
      <c r="AS60" s="75">
        <f t="shared" si="14"/>
        <v>4.3608786610878658</v>
      </c>
    </row>
    <row r="61" spans="1:45" ht="19.5" thickBot="1" x14ac:dyDescent="0.35">
      <c r="A61" s="25" t="s">
        <v>82</v>
      </c>
      <c r="B61" s="22" t="s">
        <v>110</v>
      </c>
      <c r="C61" s="21" t="s">
        <v>111</v>
      </c>
      <c r="D61" s="21" t="s">
        <v>117</v>
      </c>
      <c r="E61" s="50" t="s">
        <v>116</v>
      </c>
      <c r="F61" s="56">
        <v>2474</v>
      </c>
      <c r="G61" s="56">
        <v>428</v>
      </c>
      <c r="H61" s="53">
        <f t="shared" si="0"/>
        <v>5.7803738317757007</v>
      </c>
      <c r="I61" s="56">
        <v>2627</v>
      </c>
      <c r="J61" s="56">
        <v>436</v>
      </c>
      <c r="K61" s="53">
        <f t="shared" si="1"/>
        <v>6.0252293577981648</v>
      </c>
      <c r="L61" s="58">
        <v>2257</v>
      </c>
      <c r="M61" s="58">
        <v>396</v>
      </c>
      <c r="N61" s="53">
        <f t="shared" si="2"/>
        <v>5.6994949494949498</v>
      </c>
      <c r="O61" s="88"/>
      <c r="P61" s="58"/>
      <c r="Q61" s="53">
        <f t="shared" si="3"/>
        <v>0</v>
      </c>
      <c r="R61" s="58"/>
      <c r="S61" s="58"/>
      <c r="T61" s="53">
        <f t="shared" si="4"/>
        <v>0</v>
      </c>
      <c r="U61" s="58"/>
      <c r="V61" s="58"/>
      <c r="W61" s="53">
        <f t="shared" si="5"/>
        <v>0</v>
      </c>
      <c r="X61" s="58"/>
      <c r="Y61" s="58"/>
      <c r="Z61" s="53">
        <f t="shared" si="6"/>
        <v>0</v>
      </c>
      <c r="AA61" s="58"/>
      <c r="AB61" s="58"/>
      <c r="AC61" s="53">
        <f t="shared" si="7"/>
        <v>0</v>
      </c>
      <c r="AD61" s="58"/>
      <c r="AE61" s="58"/>
      <c r="AF61" s="53">
        <f t="shared" si="8"/>
        <v>0</v>
      </c>
      <c r="AG61" s="58"/>
      <c r="AH61" s="58"/>
      <c r="AI61" s="53">
        <f t="shared" si="9"/>
        <v>0</v>
      </c>
      <c r="AJ61" s="58"/>
      <c r="AK61" s="58"/>
      <c r="AL61" s="53">
        <f t="shared" si="10"/>
        <v>0</v>
      </c>
      <c r="AM61" s="58"/>
      <c r="AN61" s="58"/>
      <c r="AO61" s="53">
        <f t="shared" si="11"/>
        <v>0</v>
      </c>
      <c r="AQ61" s="70">
        <f t="shared" si="15"/>
        <v>7358</v>
      </c>
      <c r="AR61" s="82">
        <f t="shared" si="13"/>
        <v>1260</v>
      </c>
      <c r="AS61" s="75">
        <f t="shared" si="14"/>
        <v>5.8396825396825394</v>
      </c>
    </row>
    <row r="62" spans="1:45" ht="19.5" thickBot="1" x14ac:dyDescent="0.35">
      <c r="A62" s="25" t="s">
        <v>83</v>
      </c>
      <c r="B62" s="22" t="s">
        <v>110</v>
      </c>
      <c r="C62" s="21" t="s">
        <v>111</v>
      </c>
      <c r="D62" s="21" t="s">
        <v>117</v>
      </c>
      <c r="E62" s="50" t="s">
        <v>117</v>
      </c>
      <c r="F62" s="56">
        <v>1885</v>
      </c>
      <c r="G62" s="56">
        <v>336</v>
      </c>
      <c r="H62" s="53">
        <f t="shared" si="0"/>
        <v>5.6101190476190474</v>
      </c>
      <c r="I62" s="56">
        <v>1952</v>
      </c>
      <c r="J62" s="56">
        <v>368</v>
      </c>
      <c r="K62" s="53">
        <f t="shared" si="1"/>
        <v>5.3043478260869561</v>
      </c>
      <c r="L62" s="58">
        <v>1603</v>
      </c>
      <c r="M62" s="58">
        <v>324</v>
      </c>
      <c r="N62" s="53">
        <f t="shared" si="2"/>
        <v>4.9475308641975309</v>
      </c>
      <c r="O62" s="88"/>
      <c r="P62" s="58"/>
      <c r="Q62" s="53">
        <f t="shared" si="3"/>
        <v>0</v>
      </c>
      <c r="R62" s="58"/>
      <c r="S62" s="58"/>
      <c r="T62" s="53">
        <f t="shared" si="4"/>
        <v>0</v>
      </c>
      <c r="U62" s="58"/>
      <c r="V62" s="58"/>
      <c r="W62" s="53">
        <f t="shared" si="5"/>
        <v>0</v>
      </c>
      <c r="X62" s="58"/>
      <c r="Y62" s="58"/>
      <c r="Z62" s="53">
        <f t="shared" si="6"/>
        <v>0</v>
      </c>
      <c r="AA62" s="58"/>
      <c r="AB62" s="58"/>
      <c r="AC62" s="53">
        <f t="shared" si="7"/>
        <v>0</v>
      </c>
      <c r="AD62" s="58"/>
      <c r="AE62" s="58"/>
      <c r="AF62" s="53">
        <f t="shared" si="8"/>
        <v>0</v>
      </c>
      <c r="AG62" s="58"/>
      <c r="AH62" s="58"/>
      <c r="AI62" s="53">
        <f t="shared" si="9"/>
        <v>0</v>
      </c>
      <c r="AJ62" s="58"/>
      <c r="AK62" s="58"/>
      <c r="AL62" s="53">
        <f t="shared" si="10"/>
        <v>0</v>
      </c>
      <c r="AM62" s="58"/>
      <c r="AN62" s="58"/>
      <c r="AO62" s="53">
        <f t="shared" si="11"/>
        <v>0</v>
      </c>
      <c r="AQ62" s="70">
        <f t="shared" si="15"/>
        <v>5440</v>
      </c>
      <c r="AR62" s="82">
        <f t="shared" si="13"/>
        <v>1028</v>
      </c>
      <c r="AS62" s="75">
        <f t="shared" si="14"/>
        <v>5.2918287937743189</v>
      </c>
    </row>
    <row r="63" spans="1:45" ht="19.5" thickBot="1" x14ac:dyDescent="0.35">
      <c r="A63" s="25" t="s">
        <v>84</v>
      </c>
      <c r="B63" s="22" t="s">
        <v>110</v>
      </c>
      <c r="C63" s="21" t="s">
        <v>111</v>
      </c>
      <c r="D63" s="21" t="s">
        <v>117</v>
      </c>
      <c r="E63" s="50" t="s">
        <v>116</v>
      </c>
      <c r="F63" s="56">
        <v>918</v>
      </c>
      <c r="G63" s="56">
        <v>216</v>
      </c>
      <c r="H63" s="53">
        <f t="shared" si="0"/>
        <v>4.25</v>
      </c>
      <c r="I63" s="56">
        <v>1008</v>
      </c>
      <c r="J63" s="56">
        <v>244</v>
      </c>
      <c r="K63" s="53">
        <f t="shared" si="1"/>
        <v>4.1311475409836067</v>
      </c>
      <c r="L63" s="58">
        <v>1203</v>
      </c>
      <c r="M63" s="58">
        <v>276</v>
      </c>
      <c r="N63" s="53">
        <f t="shared" si="2"/>
        <v>4.3586956521739131</v>
      </c>
      <c r="O63" s="88"/>
      <c r="P63" s="58"/>
      <c r="Q63" s="53">
        <f t="shared" si="3"/>
        <v>0</v>
      </c>
      <c r="R63" s="58"/>
      <c r="S63" s="58"/>
      <c r="T63" s="53">
        <f t="shared" si="4"/>
        <v>0</v>
      </c>
      <c r="U63" s="58"/>
      <c r="V63" s="58"/>
      <c r="W63" s="53">
        <f t="shared" si="5"/>
        <v>0</v>
      </c>
      <c r="X63" s="58"/>
      <c r="Y63" s="58"/>
      <c r="Z63" s="53">
        <f t="shared" si="6"/>
        <v>0</v>
      </c>
      <c r="AA63" s="58"/>
      <c r="AB63" s="58"/>
      <c r="AC63" s="53">
        <f t="shared" si="7"/>
        <v>0</v>
      </c>
      <c r="AD63" s="58"/>
      <c r="AE63" s="58"/>
      <c r="AF63" s="53">
        <f t="shared" si="8"/>
        <v>0</v>
      </c>
      <c r="AG63" s="58"/>
      <c r="AH63" s="58"/>
      <c r="AI63" s="53">
        <f t="shared" si="9"/>
        <v>0</v>
      </c>
      <c r="AJ63" s="58"/>
      <c r="AK63" s="58"/>
      <c r="AL63" s="53">
        <f t="shared" si="10"/>
        <v>0</v>
      </c>
      <c r="AM63" s="58"/>
      <c r="AN63" s="58"/>
      <c r="AO63" s="53">
        <f t="shared" si="11"/>
        <v>0</v>
      </c>
      <c r="AQ63" s="70">
        <f t="shared" si="15"/>
        <v>3129</v>
      </c>
      <c r="AR63" s="82">
        <f t="shared" si="13"/>
        <v>736</v>
      </c>
      <c r="AS63" s="75">
        <f t="shared" si="14"/>
        <v>4.2513586956521738</v>
      </c>
    </row>
    <row r="64" spans="1:45" ht="19.5" thickBot="1" x14ac:dyDescent="0.35">
      <c r="A64" s="26" t="s">
        <v>85</v>
      </c>
      <c r="B64" s="27" t="s">
        <v>110</v>
      </c>
      <c r="C64" s="28" t="s">
        <v>111</v>
      </c>
      <c r="D64" s="28" t="s">
        <v>117</v>
      </c>
      <c r="E64" s="51" t="s">
        <v>116</v>
      </c>
      <c r="F64" s="65">
        <v>545</v>
      </c>
      <c r="G64" s="65">
        <v>132</v>
      </c>
      <c r="H64" s="53">
        <f t="shared" si="0"/>
        <v>4.1287878787878789</v>
      </c>
      <c r="I64" s="65">
        <v>431</v>
      </c>
      <c r="J64" s="65">
        <v>108</v>
      </c>
      <c r="K64" s="53">
        <f t="shared" si="1"/>
        <v>3.9907407407407409</v>
      </c>
      <c r="L64" s="66">
        <v>409</v>
      </c>
      <c r="M64" s="66">
        <v>104</v>
      </c>
      <c r="N64" s="53">
        <f t="shared" si="2"/>
        <v>3.9326923076923075</v>
      </c>
      <c r="O64" s="92"/>
      <c r="P64" s="66"/>
      <c r="Q64" s="53">
        <f t="shared" si="3"/>
        <v>0</v>
      </c>
      <c r="R64" s="66"/>
      <c r="S64" s="66"/>
      <c r="T64" s="53">
        <f t="shared" si="4"/>
        <v>0</v>
      </c>
      <c r="U64" s="66"/>
      <c r="V64" s="66"/>
      <c r="W64" s="53">
        <f t="shared" si="5"/>
        <v>0</v>
      </c>
      <c r="X64" s="66"/>
      <c r="Y64" s="66"/>
      <c r="Z64" s="53">
        <f t="shared" si="6"/>
        <v>0</v>
      </c>
      <c r="AA64" s="66"/>
      <c r="AB64" s="66"/>
      <c r="AC64" s="53">
        <f t="shared" si="7"/>
        <v>0</v>
      </c>
      <c r="AD64" s="66"/>
      <c r="AE64" s="66"/>
      <c r="AF64" s="53">
        <f t="shared" si="8"/>
        <v>0</v>
      </c>
      <c r="AG64" s="66"/>
      <c r="AH64" s="66"/>
      <c r="AI64" s="53">
        <f t="shared" si="9"/>
        <v>0</v>
      </c>
      <c r="AJ64" s="66"/>
      <c r="AK64" s="66"/>
      <c r="AL64" s="53">
        <f t="shared" si="10"/>
        <v>0</v>
      </c>
      <c r="AM64" s="66"/>
      <c r="AN64" s="66"/>
      <c r="AO64" s="53">
        <f t="shared" si="11"/>
        <v>0</v>
      </c>
      <c r="AQ64" s="110">
        <f t="shared" si="15"/>
        <v>1385</v>
      </c>
      <c r="AR64" s="111">
        <f t="shared" si="13"/>
        <v>344</v>
      </c>
      <c r="AS64" s="80">
        <f t="shared" si="14"/>
        <v>4.0261627906976747</v>
      </c>
    </row>
    <row r="65" spans="1:45" x14ac:dyDescent="0.25">
      <c r="A65" s="117" t="s">
        <v>127</v>
      </c>
      <c r="B65" s="12"/>
      <c r="C65" s="12"/>
      <c r="D65" s="12"/>
      <c r="E65" s="17"/>
      <c r="F65" s="67"/>
      <c r="G65" s="68"/>
      <c r="H65" s="68"/>
      <c r="I65" s="67"/>
      <c r="J65" s="68"/>
      <c r="K65" s="68"/>
    </row>
    <row r="66" spans="1:45" ht="15" customHeight="1" x14ac:dyDescent="0.25">
      <c r="A66" s="2"/>
      <c r="B66" s="5"/>
      <c r="C66" s="5"/>
      <c r="D66" s="5"/>
      <c r="E66" s="18"/>
    </row>
    <row r="67" spans="1:45" ht="15" customHeight="1" x14ac:dyDescent="0.25">
      <c r="A67" s="2" t="s">
        <v>99</v>
      </c>
      <c r="B67" s="5"/>
      <c r="C67" s="5"/>
      <c r="D67" s="5"/>
      <c r="E67" s="18"/>
    </row>
    <row r="68" spans="1:45" ht="15" customHeight="1" x14ac:dyDescent="0.25">
      <c r="A68" s="10" t="s">
        <v>121</v>
      </c>
      <c r="B68" s="5"/>
      <c r="C68" s="5"/>
      <c r="D68" s="5"/>
      <c r="E68" s="18"/>
      <c r="AS68" s="106"/>
    </row>
    <row r="69" spans="1:45" ht="15" customHeight="1" x14ac:dyDescent="0.25">
      <c r="A69" s="10" t="s">
        <v>122</v>
      </c>
      <c r="B69" s="5"/>
      <c r="C69" s="5"/>
      <c r="D69" s="5"/>
      <c r="E69" s="18"/>
      <c r="AS69" s="106"/>
    </row>
    <row r="70" spans="1:45" ht="15" customHeight="1" x14ac:dyDescent="0.25">
      <c r="A70" s="11" t="s">
        <v>123</v>
      </c>
      <c r="B70" s="5"/>
      <c r="C70" s="5"/>
      <c r="D70" s="5"/>
      <c r="E70" s="18"/>
      <c r="AS70" s="106"/>
    </row>
    <row r="71" spans="1:45" ht="15" customHeight="1" x14ac:dyDescent="0.25">
      <c r="A71" s="2"/>
      <c r="B71" s="5"/>
      <c r="C71" s="5"/>
      <c r="D71" s="5"/>
      <c r="E71" s="18"/>
    </row>
    <row r="72" spans="1:45" ht="9" customHeight="1" x14ac:dyDescent="0.25">
      <c r="A72" s="2"/>
      <c r="B72" s="5"/>
      <c r="C72" s="5"/>
      <c r="D72" s="5"/>
      <c r="E72" s="18"/>
    </row>
    <row r="73" spans="1:45" ht="9" hidden="1" customHeight="1" x14ac:dyDescent="0.25">
      <c r="A73" s="2"/>
      <c r="B73" s="5"/>
      <c r="C73" s="5"/>
      <c r="D73" s="5"/>
      <c r="E73" s="18"/>
    </row>
    <row r="74" spans="1:45" hidden="1" x14ac:dyDescent="0.25">
      <c r="B74" s="5"/>
      <c r="C74" s="5"/>
      <c r="D74" s="5"/>
      <c r="E74" s="18"/>
    </row>
    <row r="75" spans="1:45" hidden="1" x14ac:dyDescent="0.25">
      <c r="B75" s="5"/>
      <c r="C75" s="5"/>
      <c r="D75" s="5"/>
      <c r="E75" s="18"/>
      <c r="P75" s="20"/>
    </row>
    <row r="76" spans="1:45" hidden="1" x14ac:dyDescent="0.25">
      <c r="B76" s="5"/>
      <c r="C76" s="5"/>
      <c r="D76" s="5"/>
      <c r="E76" s="18"/>
      <c r="P76" s="20"/>
      <c r="AQ76" s="4">
        <f>AQ15-AQ19+AQ33-AQ44-AQ45-AQ46-AQ47-AQ48+AQ62</f>
        <v>94182</v>
      </c>
      <c r="AR76" s="4">
        <f>AR15-AR19+AR33-AR44-AR45-AR46-AR47-AR48+AR62</f>
        <v>19932</v>
      </c>
      <c r="AS76" s="69">
        <f t="shared" ref="AS76:AS83" si="19">AQ76/AR76</f>
        <v>4.7251655629139071</v>
      </c>
    </row>
    <row r="77" spans="1:45" hidden="1" x14ac:dyDescent="0.25">
      <c r="AQ77" s="4">
        <f>AQ44+AQ7</f>
        <v>97039</v>
      </c>
      <c r="AR77" s="4">
        <f>AR44+AR7</f>
        <v>30628</v>
      </c>
      <c r="AS77" s="69">
        <f t="shared" si="19"/>
        <v>3.1683100430978191</v>
      </c>
    </row>
    <row r="78" spans="1:45" hidden="1" x14ac:dyDescent="0.25">
      <c r="AQ78" s="4">
        <f>AQ47+AQ8+AQ46</f>
        <v>69842</v>
      </c>
      <c r="AR78" s="4">
        <f>AR47+AR8+AR46</f>
        <v>16124</v>
      </c>
      <c r="AS78" s="69">
        <f t="shared" si="19"/>
        <v>4.3315554452989335</v>
      </c>
    </row>
    <row r="79" spans="1:45" hidden="1" x14ac:dyDescent="0.25">
      <c r="AQ79" s="4">
        <f>AQ48+AQ45</f>
        <v>8114</v>
      </c>
      <c r="AR79" s="4">
        <f>AR48+AR45</f>
        <v>1992</v>
      </c>
      <c r="AS79" s="69">
        <f t="shared" si="19"/>
        <v>4.0732931726907626</v>
      </c>
    </row>
    <row r="80" spans="1:45" hidden="1" x14ac:dyDescent="0.25">
      <c r="AQ80" s="4">
        <f>AQ19</f>
        <v>1136</v>
      </c>
      <c r="AR80" s="4">
        <f>AR19</f>
        <v>436</v>
      </c>
      <c r="AS80" s="69">
        <f t="shared" si="19"/>
        <v>2.6055045871559632</v>
      </c>
    </row>
    <row r="81" spans="43:45" hidden="1" x14ac:dyDescent="0.25">
      <c r="AQ81" s="4">
        <f>AQ61</f>
        <v>7358</v>
      </c>
      <c r="AR81" s="4">
        <f>AR61</f>
        <v>1260</v>
      </c>
      <c r="AS81" s="69">
        <f t="shared" si="19"/>
        <v>5.8396825396825394</v>
      </c>
    </row>
    <row r="82" spans="43:45" hidden="1" x14ac:dyDescent="0.25">
      <c r="AQ82" s="4">
        <f>AQ49-AQ62+AQ9-AQ61</f>
        <v>67760</v>
      </c>
      <c r="AR82" s="4">
        <f>AR49-AR62+AR9-AR61</f>
        <v>14215</v>
      </c>
      <c r="AS82" s="69">
        <f t="shared" si="19"/>
        <v>4.7667956384101302</v>
      </c>
    </row>
    <row r="83" spans="43:45" hidden="1" x14ac:dyDescent="0.25">
      <c r="AQ83" s="4">
        <f>SUM(AQ76:AQ82)</f>
        <v>345431</v>
      </c>
      <c r="AR83" s="4">
        <f>SUM(AR76:AR82)</f>
        <v>84587</v>
      </c>
      <c r="AS83" s="69">
        <f t="shared" si="19"/>
        <v>4.0837362715310865</v>
      </c>
    </row>
    <row r="84" spans="43:45" hidden="1" x14ac:dyDescent="0.25"/>
    <row r="85" spans="43:45" hidden="1" x14ac:dyDescent="0.25"/>
    <row r="86" spans="43:45" hidden="1" x14ac:dyDescent="0.25"/>
    <row r="87" spans="43:45" hidden="1" x14ac:dyDescent="0.25">
      <c r="AQ87" s="4">
        <f>AQ14+AQ9+AQ8+AQ7</f>
        <v>345431</v>
      </c>
      <c r="AR87" s="4">
        <f>AR14+AR9+AR8+AR7</f>
        <v>84587</v>
      </c>
      <c r="AS87" s="69">
        <f>AQ87/AR87</f>
        <v>4.0837362715310865</v>
      </c>
    </row>
    <row r="88" spans="43:45" hidden="1" x14ac:dyDescent="0.25"/>
    <row r="89" spans="43:45" hidden="1" x14ac:dyDescent="0.25"/>
  </sheetData>
  <mergeCells count="14">
    <mergeCell ref="AQ5:AS5"/>
    <mergeCell ref="AG5:AI5"/>
    <mergeCell ref="AD5:AF5"/>
    <mergeCell ref="A5:A6"/>
    <mergeCell ref="X5:Z5"/>
    <mergeCell ref="U5:W5"/>
    <mergeCell ref="AA5:AC5"/>
    <mergeCell ref="F5:H5"/>
    <mergeCell ref="I5:K5"/>
    <mergeCell ref="L5:N5"/>
    <mergeCell ref="R5:T5"/>
    <mergeCell ref="O5:Q5"/>
    <mergeCell ref="AJ5:AL5"/>
    <mergeCell ref="AM5:AO5"/>
  </mergeCells>
  <conditionalFormatting sqref="K7:K64 H7:H64 N7:N64 Q7:Q64 T7:T64 W7:W64 Z7:Z64 AC7:AC64 AF7:AF64 AI7:AI64">
    <cfRule type="cellIs" dxfId="40" priority="292" operator="lessThan">
      <formula>4</formula>
    </cfRule>
    <cfRule type="cellIs" dxfId="39" priority="293" operator="between">
      <formula>4</formula>
      <formula>4.99</formula>
    </cfRule>
    <cfRule type="cellIs" dxfId="38" priority="294" operator="greaterThanOrEqual">
      <formula>5</formula>
    </cfRule>
  </conditionalFormatting>
  <conditionalFormatting sqref="AL7:AL64">
    <cfRule type="cellIs" dxfId="37" priority="4" operator="lessThan">
      <formula>4</formula>
    </cfRule>
    <cfRule type="cellIs" dxfId="36" priority="5" operator="between">
      <formula>4</formula>
      <formula>4.99</formula>
    </cfRule>
    <cfRule type="cellIs" dxfId="35" priority="6" operator="greaterThanOrEqual">
      <formula>5</formula>
    </cfRule>
  </conditionalFormatting>
  <conditionalFormatting sqref="AO7:AO64">
    <cfRule type="cellIs" dxfId="34" priority="1" operator="lessThan">
      <formula>4</formula>
    </cfRule>
    <cfRule type="cellIs" dxfId="33" priority="2" operator="between">
      <formula>4</formula>
      <formula>4.99</formula>
    </cfRule>
    <cfRule type="cellIs" dxfId="32" priority="3" operator="greaterThanOrEqual">
      <formula>5</formula>
    </cfRule>
  </conditionalFormatting>
  <pageMargins left="0.39370078740157483" right="0.39370078740157483" top="0.39370078740157483" bottom="0.3937007874015748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Q65"/>
  <sheetViews>
    <sheetView showGridLines="0" tabSelected="1" zoomScale="50" zoomScaleNormal="50" zoomScaleSheetLayoutView="55" workbookViewId="0">
      <pane xSplit="1" topLeftCell="B1" activePane="topRight" state="frozen"/>
      <selection activeCell="A6" sqref="A6"/>
      <selection pane="topRight" activeCell="P13" sqref="P13"/>
    </sheetView>
  </sheetViews>
  <sheetFormatPr baseColWidth="10" defaultRowHeight="25.5" x14ac:dyDescent="0.35"/>
  <cols>
    <col min="1" max="1" width="3.7109375" style="1" customWidth="1"/>
    <col min="2" max="2" width="50.7109375" style="1" customWidth="1"/>
    <col min="3" max="3" width="18.85546875" style="1" customWidth="1"/>
    <col min="4" max="4" width="23" style="1" hidden="1" customWidth="1"/>
    <col min="5" max="6" width="25.7109375" style="1" customWidth="1"/>
    <col min="7" max="7" width="17.28515625" style="1" customWidth="1"/>
    <col min="8" max="9" width="25.7109375" style="1" customWidth="1"/>
    <col min="10" max="10" width="19.42578125" style="161" customWidth="1"/>
    <col min="11" max="12" width="25.7109375" style="1" customWidth="1"/>
    <col min="13" max="13" width="17.28515625" style="161" customWidth="1"/>
    <col min="14" max="15" width="25.7109375" style="1" customWidth="1"/>
    <col min="16" max="16" width="16.7109375" style="1" customWidth="1"/>
    <col min="17" max="18" width="25.7109375" style="1" customWidth="1"/>
    <col min="19" max="19" width="16.28515625" style="1" bestFit="1" customWidth="1"/>
    <col min="20" max="21" width="25.7109375" style="1" customWidth="1"/>
    <col min="22" max="22" width="15.85546875" style="1" customWidth="1"/>
    <col min="23" max="24" width="25.7109375" style="1" customWidth="1"/>
    <col min="25" max="25" width="17.42578125" style="1" customWidth="1"/>
    <col min="26" max="27" width="25.7109375" style="1" customWidth="1"/>
    <col min="28" max="28" width="17.28515625" style="1" customWidth="1"/>
    <col min="29" max="30" width="25.7109375" style="1" customWidth="1"/>
    <col min="31" max="31" width="17.28515625" style="1" customWidth="1"/>
    <col min="32" max="33" width="21" style="1" customWidth="1"/>
    <col min="34" max="34" width="16.28515625" style="1" bestFit="1" customWidth="1"/>
    <col min="35" max="36" width="21" style="1" customWidth="1"/>
    <col min="37" max="37" width="15.5703125" style="1" customWidth="1"/>
    <col min="38" max="39" width="21" style="1" customWidth="1"/>
    <col min="40" max="40" width="18.140625" style="1" customWidth="1"/>
    <col min="41" max="41" width="21" style="1" customWidth="1"/>
    <col min="42" max="42" width="18.140625" style="1" customWidth="1"/>
    <col min="43" max="43" width="16.42578125" style="1" customWidth="1"/>
    <col min="44" max="256" width="9.140625" style="1" customWidth="1"/>
    <col min="257" max="16384" width="11.42578125" style="1"/>
  </cols>
  <sheetData>
    <row r="1" spans="2:43" x14ac:dyDescent="0.35">
      <c r="B1" s="145" t="s">
        <v>120</v>
      </c>
    </row>
    <row r="2" spans="2:43" x14ac:dyDescent="0.35">
      <c r="B2" s="169" t="s">
        <v>142</v>
      </c>
      <c r="C2" s="9"/>
      <c r="D2" s="9"/>
    </row>
    <row r="3" spans="2:43" x14ac:dyDescent="0.35">
      <c r="B3" s="169" t="s">
        <v>0</v>
      </c>
      <c r="C3" s="9"/>
      <c r="D3" s="9"/>
    </row>
    <row r="4" spans="2:43" x14ac:dyDescent="0.35">
      <c r="B4" s="170" t="s">
        <v>189</v>
      </c>
      <c r="C4" s="127"/>
      <c r="D4" s="127"/>
    </row>
    <row r="5" spans="2:43" x14ac:dyDescent="0.35">
      <c r="B5" s="143" t="s">
        <v>195</v>
      </c>
      <c r="C5" s="123"/>
      <c r="D5" s="123"/>
    </row>
    <row r="6" spans="2:43" ht="9.75" customHeight="1" thickBot="1" x14ac:dyDescent="0.4">
      <c r="B6" s="140"/>
      <c r="C6" s="140"/>
      <c r="D6" s="140"/>
    </row>
    <row r="7" spans="2:43" ht="36.75" customHeight="1" thickBot="1" x14ac:dyDescent="0.25">
      <c r="B7" s="301" t="s">
        <v>168</v>
      </c>
      <c r="C7" s="306" t="s">
        <v>105</v>
      </c>
      <c r="D7" s="212"/>
      <c r="E7" s="309" t="s">
        <v>209</v>
      </c>
      <c r="F7" s="310"/>
      <c r="G7" s="311"/>
      <c r="H7" s="305" t="s">
        <v>190</v>
      </c>
      <c r="I7" s="303"/>
      <c r="J7" s="304"/>
      <c r="K7" s="305" t="s">
        <v>191</v>
      </c>
      <c r="L7" s="308"/>
      <c r="M7" s="308"/>
      <c r="N7" s="305" t="s">
        <v>192</v>
      </c>
      <c r="O7" s="303"/>
      <c r="P7" s="304"/>
      <c r="Q7" s="303" t="s">
        <v>193</v>
      </c>
      <c r="R7" s="303"/>
      <c r="S7" s="303"/>
      <c r="T7" s="305" t="s">
        <v>194</v>
      </c>
      <c r="U7" s="303"/>
      <c r="V7" s="304"/>
      <c r="W7" s="303" t="s">
        <v>196</v>
      </c>
      <c r="X7" s="303"/>
      <c r="Y7" s="304"/>
      <c r="Z7" s="303" t="s">
        <v>210</v>
      </c>
      <c r="AA7" s="303"/>
      <c r="AB7" s="304"/>
      <c r="AC7" s="305" t="s">
        <v>211</v>
      </c>
      <c r="AD7" s="303"/>
      <c r="AE7" s="304"/>
      <c r="AF7" s="305" t="s">
        <v>216</v>
      </c>
      <c r="AG7" s="303"/>
      <c r="AH7" s="304"/>
      <c r="AI7" s="305" t="s">
        <v>213</v>
      </c>
      <c r="AJ7" s="303"/>
      <c r="AK7" s="304"/>
      <c r="AL7" s="305" t="s">
        <v>214</v>
      </c>
      <c r="AM7" s="303"/>
      <c r="AN7" s="304"/>
      <c r="AO7" s="305" t="s">
        <v>215</v>
      </c>
      <c r="AP7" s="303"/>
      <c r="AQ7" s="304"/>
    </row>
    <row r="8" spans="2:43" ht="261" customHeight="1" thickBot="1" x14ac:dyDescent="0.25">
      <c r="B8" s="302"/>
      <c r="C8" s="307"/>
      <c r="D8" s="213"/>
      <c r="E8" s="272" t="s">
        <v>197</v>
      </c>
      <c r="F8" s="273" t="s">
        <v>198</v>
      </c>
      <c r="G8" s="274" t="s">
        <v>205</v>
      </c>
      <c r="H8" s="165" t="s">
        <v>217</v>
      </c>
      <c r="I8" s="166" t="s">
        <v>198</v>
      </c>
      <c r="J8" s="237" t="s">
        <v>1</v>
      </c>
      <c r="K8" s="165" t="s">
        <v>217</v>
      </c>
      <c r="L8" s="166" t="s">
        <v>198</v>
      </c>
      <c r="M8" s="238" t="s">
        <v>1</v>
      </c>
      <c r="N8" s="165" t="s">
        <v>217</v>
      </c>
      <c r="O8" s="166" t="s">
        <v>198</v>
      </c>
      <c r="P8" s="237" t="s">
        <v>1</v>
      </c>
      <c r="Q8" s="165" t="s">
        <v>217</v>
      </c>
      <c r="R8" s="166" t="s">
        <v>198</v>
      </c>
      <c r="S8" s="238" t="s">
        <v>1</v>
      </c>
      <c r="T8" s="165" t="s">
        <v>217</v>
      </c>
      <c r="U8" s="166" t="s">
        <v>198</v>
      </c>
      <c r="V8" s="237" t="s">
        <v>1</v>
      </c>
      <c r="W8" s="165" t="s">
        <v>217</v>
      </c>
      <c r="X8" s="166" t="s">
        <v>198</v>
      </c>
      <c r="Y8" s="237" t="s">
        <v>1</v>
      </c>
      <c r="Z8" s="165" t="s">
        <v>217</v>
      </c>
      <c r="AA8" s="166" t="s">
        <v>198</v>
      </c>
      <c r="AB8" s="167" t="s">
        <v>1</v>
      </c>
      <c r="AC8" s="165" t="s">
        <v>217</v>
      </c>
      <c r="AD8" s="166" t="s">
        <v>198</v>
      </c>
      <c r="AE8" s="194" t="s">
        <v>1</v>
      </c>
      <c r="AF8" s="165" t="s">
        <v>217</v>
      </c>
      <c r="AG8" s="166" t="s">
        <v>188</v>
      </c>
      <c r="AH8" s="165" t="s">
        <v>1</v>
      </c>
      <c r="AI8" s="165" t="s">
        <v>217</v>
      </c>
      <c r="AJ8" s="166" t="s">
        <v>188</v>
      </c>
      <c r="AK8" s="165" t="s">
        <v>1</v>
      </c>
      <c r="AL8" s="165" t="s">
        <v>217</v>
      </c>
      <c r="AM8" s="166" t="s">
        <v>188</v>
      </c>
      <c r="AN8" s="165" t="s">
        <v>1</v>
      </c>
      <c r="AO8" s="165" t="s">
        <v>217</v>
      </c>
      <c r="AP8" s="165" t="s">
        <v>161</v>
      </c>
      <c r="AQ8" s="194" t="s">
        <v>1</v>
      </c>
    </row>
    <row r="9" spans="2:43" ht="34.5" customHeight="1" thickBot="1" x14ac:dyDescent="0.25">
      <c r="B9" s="248" t="s">
        <v>102</v>
      </c>
      <c r="C9" s="240"/>
      <c r="D9" s="258"/>
      <c r="E9" s="241">
        <f>E10+E26+E42</f>
        <v>1347</v>
      </c>
      <c r="F9" s="242">
        <f>F10+F26+F42</f>
        <v>93726</v>
      </c>
      <c r="G9" s="239">
        <f>(J9+M9+P9+S9+V9+Y9+AB9+AE9+AH9+AK9+AN9+AQ9)/12</f>
        <v>0.84629629629629621</v>
      </c>
      <c r="H9" s="245">
        <f t="shared" ref="H9:I9" si="0">H10+H26+H42</f>
        <v>3</v>
      </c>
      <c r="I9" s="243">
        <f t="shared" si="0"/>
        <v>3608</v>
      </c>
      <c r="J9" s="244">
        <f>(J10+J26+J42)/3</f>
        <v>0.79999999999999993</v>
      </c>
      <c r="K9" s="241">
        <f t="shared" ref="K9:L9" si="1">K10+K26+K42</f>
        <v>21</v>
      </c>
      <c r="L9" s="243">
        <f t="shared" si="1"/>
        <v>6073</v>
      </c>
      <c r="M9" s="244">
        <f>(M10+M26+M42)/3</f>
        <v>0.79999999999999993</v>
      </c>
      <c r="N9" s="241">
        <f t="shared" ref="N9:O9" si="2">N10+N26+N42</f>
        <v>24</v>
      </c>
      <c r="O9" s="243">
        <f t="shared" si="2"/>
        <v>7783</v>
      </c>
      <c r="P9" s="244">
        <f>(P10+P26+P42)/3</f>
        <v>0.8222222222222223</v>
      </c>
      <c r="Q9" s="245">
        <f t="shared" ref="Q9:R9" si="3">Q10+Q26+Q42</f>
        <v>53</v>
      </c>
      <c r="R9" s="243">
        <f t="shared" si="3"/>
        <v>7383</v>
      </c>
      <c r="S9" s="244">
        <f>(S10+S26+S42)/3</f>
        <v>0.84444444444444444</v>
      </c>
      <c r="T9" s="241">
        <f t="shared" ref="T9:U9" si="4">T10+T26+T42</f>
        <v>97</v>
      </c>
      <c r="U9" s="243">
        <f t="shared" si="4"/>
        <v>8583</v>
      </c>
      <c r="V9" s="244">
        <f>(V10+V26+V42)/3</f>
        <v>0.84444444444444444</v>
      </c>
      <c r="W9" s="245">
        <f t="shared" ref="W9:X9" si="5">W10+W26+W42</f>
        <v>77</v>
      </c>
      <c r="X9" s="243">
        <f t="shared" si="5"/>
        <v>9861</v>
      </c>
      <c r="Y9" s="244">
        <f>(Y10+Y26+Y42)/3</f>
        <v>0.8666666666666667</v>
      </c>
      <c r="Z9" s="148">
        <f t="shared" ref="Z9:AA9" si="6">Z10+Z26+Z42</f>
        <v>140</v>
      </c>
      <c r="AA9" s="146">
        <f t="shared" si="6"/>
        <v>8346</v>
      </c>
      <c r="AB9" s="244">
        <f>(AB10+AB26+AB42)/3</f>
        <v>0.84444444444444444</v>
      </c>
      <c r="AC9" s="149">
        <f t="shared" ref="AC9:AP9" si="7">AC10+AC26+AC42</f>
        <v>4</v>
      </c>
      <c r="AD9" s="146">
        <f t="shared" si="7"/>
        <v>8641</v>
      </c>
      <c r="AE9" s="244">
        <f>(AE10+AE26+AE42)/3</f>
        <v>0.84444444444444444</v>
      </c>
      <c r="AF9" s="149">
        <f t="shared" si="7"/>
        <v>222</v>
      </c>
      <c r="AG9" s="146">
        <f t="shared" si="7"/>
        <v>10490</v>
      </c>
      <c r="AH9" s="244">
        <f>(AH10+AH26+AH42)/3</f>
        <v>0.84444444444444444</v>
      </c>
      <c r="AI9" s="149">
        <f t="shared" si="7"/>
        <v>222</v>
      </c>
      <c r="AJ9" s="146">
        <f t="shared" si="7"/>
        <v>8801</v>
      </c>
      <c r="AK9" s="244">
        <f>(AK10+AK26+AK42)/3</f>
        <v>0.88888888888888884</v>
      </c>
      <c r="AL9" s="149">
        <f t="shared" si="7"/>
        <v>381</v>
      </c>
      <c r="AM9" s="146">
        <f t="shared" si="7"/>
        <v>8508</v>
      </c>
      <c r="AN9" s="244">
        <f>(AN10+AN26+AN42)/3</f>
        <v>0.88888888888888884</v>
      </c>
      <c r="AO9" s="149">
        <f t="shared" si="7"/>
        <v>103</v>
      </c>
      <c r="AP9" s="146">
        <f t="shared" si="7"/>
        <v>5649</v>
      </c>
      <c r="AQ9" s="244">
        <f>(AQ10+AQ26+AQ42)/3</f>
        <v>0.8666666666666667</v>
      </c>
    </row>
    <row r="10" spans="2:43" ht="31.5" customHeight="1" thickBot="1" x14ac:dyDescent="0.25">
      <c r="B10" s="158" t="s">
        <v>3</v>
      </c>
      <c r="C10" s="129"/>
      <c r="D10" s="257"/>
      <c r="E10" s="149">
        <f>SUM(E11:E25)</f>
        <v>914</v>
      </c>
      <c r="F10" s="146">
        <f>SUM(F11:F25)</f>
        <v>24462</v>
      </c>
      <c r="G10" s="239">
        <f>(J10+M10+P10+S10+V10+Y10+AB10+AE10+AH10+AK10+AN10+AQ10)/12</f>
        <v>0.9555555555555556</v>
      </c>
      <c r="H10" s="148">
        <f t="shared" ref="H10:I10" si="8">SUM(H11:H25)</f>
        <v>3</v>
      </c>
      <c r="I10" s="246">
        <f t="shared" si="8"/>
        <v>999</v>
      </c>
      <c r="J10" s="256">
        <f>COUNTIF(J11:J25,1)/15</f>
        <v>0.8666666666666667</v>
      </c>
      <c r="K10" s="149">
        <f t="shared" ref="K10:L10" si="9">SUM(K11:K25)</f>
        <v>21</v>
      </c>
      <c r="L10" s="246">
        <f t="shared" si="9"/>
        <v>1591</v>
      </c>
      <c r="M10" s="247">
        <f>COUNTIF(M11:M25,1)/15</f>
        <v>0.8666666666666667</v>
      </c>
      <c r="N10" s="149">
        <f t="shared" ref="N10:O10" si="10">SUM(N11:N25)</f>
        <v>24</v>
      </c>
      <c r="O10" s="246">
        <f t="shared" si="10"/>
        <v>2087</v>
      </c>
      <c r="P10" s="247">
        <f>COUNTIF(P11:P25,1)/15</f>
        <v>0.93333333333333335</v>
      </c>
      <c r="Q10" s="148">
        <f t="shared" ref="Q10:R10" si="11">SUM(Q11:Q25)</f>
        <v>53</v>
      </c>
      <c r="R10" s="246">
        <f t="shared" si="11"/>
        <v>2001</v>
      </c>
      <c r="S10" s="247">
        <f>COUNTIF(S11:S25,1)/15</f>
        <v>1</v>
      </c>
      <c r="T10" s="149">
        <f t="shared" ref="T10:U10" si="12">SUM(T11:T25)</f>
        <v>97</v>
      </c>
      <c r="U10" s="246">
        <f t="shared" si="12"/>
        <v>2193</v>
      </c>
      <c r="V10" s="247">
        <f>COUNTIF(V11:V25,1)/15</f>
        <v>1</v>
      </c>
      <c r="W10" s="148">
        <f t="shared" ref="W10:X10" si="13">SUM(W11:W25)</f>
        <v>76</v>
      </c>
      <c r="X10" s="246">
        <f t="shared" si="13"/>
        <v>2918</v>
      </c>
      <c r="Y10" s="247">
        <f>COUNTIF(Y11:Y25,1)/15</f>
        <v>1</v>
      </c>
      <c r="Z10" s="148">
        <f t="shared" ref="Z10:AA10" si="14">SUM(Z11:Z25)</f>
        <v>140</v>
      </c>
      <c r="AA10" s="148">
        <f t="shared" si="14"/>
        <v>2354</v>
      </c>
      <c r="AB10" s="247">
        <f>COUNTIF(AB11:AB25,1)/15</f>
        <v>1</v>
      </c>
      <c r="AC10" s="148">
        <f t="shared" ref="AC10:AP10" si="15">SUM(AC11:AC25)</f>
        <v>2</v>
      </c>
      <c r="AD10" s="148">
        <f t="shared" si="15"/>
        <v>2451</v>
      </c>
      <c r="AE10" s="247">
        <f>COUNTIF(AE11:AE25,1)/15</f>
        <v>0.93333333333333335</v>
      </c>
      <c r="AF10" s="148">
        <f t="shared" si="15"/>
        <v>7</v>
      </c>
      <c r="AG10" s="148">
        <f t="shared" si="15"/>
        <v>2567</v>
      </c>
      <c r="AH10" s="247">
        <f>COUNTIF(AH11:AH25,1)/15</f>
        <v>0.8666666666666667</v>
      </c>
      <c r="AI10" s="148">
        <f t="shared" si="15"/>
        <v>159</v>
      </c>
      <c r="AJ10" s="148">
        <f t="shared" si="15"/>
        <v>2147</v>
      </c>
      <c r="AK10" s="247">
        <f>COUNTIF(AK11:AK25,1)/15</f>
        <v>1</v>
      </c>
      <c r="AL10" s="148">
        <f t="shared" si="15"/>
        <v>306</v>
      </c>
      <c r="AM10" s="148">
        <f t="shared" si="15"/>
        <v>1919</v>
      </c>
      <c r="AN10" s="247">
        <f>COUNTIF(AN11:AN25,1)/15</f>
        <v>1</v>
      </c>
      <c r="AO10" s="148">
        <f t="shared" si="15"/>
        <v>26</v>
      </c>
      <c r="AP10" s="148">
        <f t="shared" si="15"/>
        <v>1235</v>
      </c>
      <c r="AQ10" s="247">
        <f>COUNTIF(AQ11:AQ25,1)/15</f>
        <v>1</v>
      </c>
    </row>
    <row r="11" spans="2:43" ht="24.95" customHeight="1" thickBot="1" x14ac:dyDescent="0.25">
      <c r="B11" s="261" t="s">
        <v>4</v>
      </c>
      <c r="C11" s="262" t="s">
        <v>149</v>
      </c>
      <c r="D11" s="263" t="s">
        <v>204</v>
      </c>
      <c r="E11" s="266">
        <f t="shared" ref="E11:E25" si="16">H11+K11+N11+Q11+T11+W11+Z11+AC11+AF11+AI11+AL11+AO11</f>
        <v>0</v>
      </c>
      <c r="F11" s="150">
        <f t="shared" ref="F11:F25" si="17">I11+L11+O11+R11+U11+X11+AA11+AD11+AG11+AJ11+AM11+AP11</f>
        <v>1436</v>
      </c>
      <c r="G11" s="239">
        <f>(J11+M11+P11+S11+V11+Y11+AB11+AE11+AH11+AK11+AN11+AQ11)/12</f>
        <v>1</v>
      </c>
      <c r="H11" s="282">
        <v>0</v>
      </c>
      <c r="I11" s="267">
        <v>70</v>
      </c>
      <c r="J11" s="264">
        <f t="shared" ref="J11:J57" si="18">IF(AND($C11="I-2",I11&gt;0),1,IF(AND($C11="I-3",I11&gt;0,H11&gt;0),1,IF(AND($C11="I-4",I11&gt;0,H11&gt;0),1,IF(AND($C11="",I11&gt;0,H11&gt;0),1,0))))</f>
        <v>1</v>
      </c>
      <c r="K11" s="283">
        <v>0</v>
      </c>
      <c r="L11" s="267">
        <v>134</v>
      </c>
      <c r="M11" s="264">
        <f t="shared" ref="M11:M25" si="19">IF(AND($C11="I-2",L11&gt;0),1,IF(AND($C11="I-3",L11&gt;0,K11&gt;0),1,IF(AND($C11="I-4",L11&gt;0,K11&gt;0),1,IF(AND($C11="",L11&gt;0,K11&gt;0),1,0))))</f>
        <v>1</v>
      </c>
      <c r="N11" s="283">
        <v>0</v>
      </c>
      <c r="O11" s="267">
        <v>146</v>
      </c>
      <c r="P11" s="264">
        <f t="shared" ref="P11:P25" si="20">IF(AND($C11="I-2",O11&gt;0),1,IF(AND($C11="I-3",O11&gt;0,N11&gt;0),1,IF(AND($C11="I-4",O11&gt;0,N11&gt;0),1,IF(AND($C11="",O11&gt;0,N11&gt;0),1,0))))</f>
        <v>1</v>
      </c>
      <c r="Q11" s="282">
        <v>0</v>
      </c>
      <c r="R11" s="267">
        <v>163</v>
      </c>
      <c r="S11" s="264">
        <f t="shared" ref="S11:S25" si="21">IF(AND($C11="I-2",R11&gt;0),1,IF(AND($C11="I-3",R11&gt;0,Q11&gt;0),1,IF(AND($C11="I-4",R11&gt;0,Q11&gt;0),1,IF(AND($C11="",R11&gt;0,Q11&gt;0),1,0))))</f>
        <v>1</v>
      </c>
      <c r="T11" s="283">
        <v>0</v>
      </c>
      <c r="U11" s="267">
        <v>165</v>
      </c>
      <c r="V11" s="264">
        <f t="shared" ref="V11:V25" si="22">IF(AND($C11="I-2",U11&gt;0),1,IF(AND($C11="I-3",U11&gt;0,T11&gt;0),1,IF(AND($C11="I-4",U11&gt;0,T11&gt;0),1,IF(AND($C11="",U11&gt;0,T11&gt;0),1,0))))</f>
        <v>1</v>
      </c>
      <c r="W11" s="282">
        <v>0</v>
      </c>
      <c r="X11" s="267">
        <v>254</v>
      </c>
      <c r="Y11" s="264">
        <f t="shared" ref="Y11:Y25" si="23">IF(AND($C11="I-2",X11&gt;0),1,IF(AND($C11="I-3",X11&gt;0,W11&gt;0),1,IF(AND($C11="I-4",X11&gt;0,W11&gt;0),1,IF(AND($C11="",X11&gt;0,W11&gt;0),1,0))))</f>
        <v>1</v>
      </c>
      <c r="Z11" s="284">
        <v>0</v>
      </c>
      <c r="AA11" s="150">
        <v>192</v>
      </c>
      <c r="AB11" s="264">
        <f t="shared" ref="AB11:AB25" si="24">IF(AND($C11="I-2",AA11&gt;0),1,IF(AND($C11="I-3",AA11&gt;0,Z11&gt;0),1,IF(AND($C11="I-4",AA11&gt;0,Z11&gt;0),1,IF(AND($C11="",AA11&gt;0,Z11&gt;0),1,0))))</f>
        <v>1</v>
      </c>
      <c r="AC11" s="288">
        <v>0</v>
      </c>
      <c r="AD11" s="150">
        <v>142</v>
      </c>
      <c r="AE11" s="264">
        <f t="shared" ref="AE11:AE25" si="25">IF(AND($C11="I-2",AD11&gt;0),1,IF(AND($C11="I-3",AD11&gt;0,AC11&gt;0),1,IF(AND($C11="I-4",AD11&gt;0,AC11&gt;0),1,IF(AND($C11="",AD11&gt;0,AC11&gt;0),1,0))))</f>
        <v>1</v>
      </c>
      <c r="AF11" s="288">
        <v>0</v>
      </c>
      <c r="AG11" s="191">
        <v>64</v>
      </c>
      <c r="AH11" s="264">
        <f t="shared" ref="AH11:AH25" si="26">IF(AND($C11="I-2",AG11&gt;0),1,IF(AND($C11="I-3",AG11&gt;0,AF11&gt;0),1,IF(AND($C11="I-4",AG11&gt;0,AF11&gt;0),1,IF(AND($C11="",AG11&gt;0,AF11&gt;0),1,0))))</f>
        <v>1</v>
      </c>
      <c r="AI11" s="290">
        <v>0</v>
      </c>
      <c r="AJ11" s="191">
        <v>42</v>
      </c>
      <c r="AK11" s="264">
        <f t="shared" ref="AK11:AK25" si="27">IF(AND($C11="I-2",AJ11&gt;0),1,IF(AND($C11="I-3",AJ11&gt;0,AI11&gt;0),1,IF(AND($C11="I-4",AJ11&gt;0,AI11&gt;0),1,IF(AND($C11="",AJ11&gt;0,AI11&gt;0),1,0))))</f>
        <v>1</v>
      </c>
      <c r="AL11" s="290">
        <v>0</v>
      </c>
      <c r="AM11" s="191">
        <v>45</v>
      </c>
      <c r="AN11" s="264">
        <f t="shared" ref="AN11:AN25" si="28">IF(AND($C11="I-2",AM11&gt;0),1,IF(AND($C11="I-3",AM11&gt;0,AL11&gt;0),1,IF(AND($C11="I-4",AM11&gt;0,AL11&gt;0),1,IF(AND($C11="",AM11&gt;0,AL11&gt;0),1,0))))</f>
        <v>1</v>
      </c>
      <c r="AO11" s="288">
        <v>0</v>
      </c>
      <c r="AP11" s="191">
        <v>19</v>
      </c>
      <c r="AQ11" s="264">
        <f t="shared" ref="AQ11:AQ25" si="29">IF(AND($C11="I-2",AP11&gt;0),1,IF(AND($C11="I-3",AP11&gt;0,AO11&gt;0),1,IF(AND($C11="I-4",AP11&gt;0,AO11&gt;0),1,IF(AND($C11="",AP11&gt;0,AO11&gt;0),1,0))))</f>
        <v>1</v>
      </c>
    </row>
    <row r="12" spans="2:43" ht="33" customHeight="1" thickBot="1" x14ac:dyDescent="0.25">
      <c r="B12" s="216" t="s">
        <v>169</v>
      </c>
      <c r="C12" s="211" t="s">
        <v>148</v>
      </c>
      <c r="D12" s="224" t="s">
        <v>206</v>
      </c>
      <c r="E12" s="232">
        <f t="shared" si="16"/>
        <v>157</v>
      </c>
      <c r="F12" s="222">
        <f t="shared" si="17"/>
        <v>1592</v>
      </c>
      <c r="G12" s="239">
        <f t="shared" ref="G12:G25" si="30">(J12+M12+P12+S12+V12+Y12+AB12+AE12+AH12+AK12+AN12+AQ12)/12</f>
        <v>0.75</v>
      </c>
      <c r="H12" s="230">
        <v>3</v>
      </c>
      <c r="I12" s="229">
        <v>11</v>
      </c>
      <c r="J12" s="236">
        <f t="shared" si="18"/>
        <v>1</v>
      </c>
      <c r="K12" s="232">
        <v>21</v>
      </c>
      <c r="L12" s="229">
        <v>13</v>
      </c>
      <c r="M12" s="236">
        <f t="shared" si="19"/>
        <v>1</v>
      </c>
      <c r="N12" s="232">
        <v>0</v>
      </c>
      <c r="O12" s="229">
        <v>74</v>
      </c>
      <c r="P12" s="236">
        <f t="shared" si="20"/>
        <v>0</v>
      </c>
      <c r="Q12" s="230">
        <v>9</v>
      </c>
      <c r="R12" s="229">
        <v>88</v>
      </c>
      <c r="S12" s="236">
        <f t="shared" si="21"/>
        <v>1</v>
      </c>
      <c r="T12" s="232">
        <v>19</v>
      </c>
      <c r="U12" s="229">
        <v>112</v>
      </c>
      <c r="V12" s="236">
        <f t="shared" si="22"/>
        <v>1</v>
      </c>
      <c r="W12" s="230">
        <v>42</v>
      </c>
      <c r="X12" s="229">
        <v>133</v>
      </c>
      <c r="Y12" s="236">
        <f t="shared" si="23"/>
        <v>1</v>
      </c>
      <c r="Z12" s="260">
        <v>26</v>
      </c>
      <c r="AA12" s="222">
        <v>103</v>
      </c>
      <c r="AB12" s="236">
        <f t="shared" si="24"/>
        <v>1</v>
      </c>
      <c r="AC12" s="222">
        <v>0</v>
      </c>
      <c r="AD12" s="222">
        <v>193</v>
      </c>
      <c r="AE12" s="236">
        <f t="shared" si="25"/>
        <v>0</v>
      </c>
      <c r="AF12" s="222">
        <v>0</v>
      </c>
      <c r="AG12" s="222">
        <v>285</v>
      </c>
      <c r="AH12" s="236">
        <f t="shared" si="26"/>
        <v>0</v>
      </c>
      <c r="AI12" s="222">
        <v>20</v>
      </c>
      <c r="AJ12" s="222">
        <v>216</v>
      </c>
      <c r="AK12" s="236">
        <f t="shared" si="27"/>
        <v>1</v>
      </c>
      <c r="AL12" s="222">
        <v>4</v>
      </c>
      <c r="AM12" s="222">
        <v>224</v>
      </c>
      <c r="AN12" s="236">
        <f t="shared" si="28"/>
        <v>1</v>
      </c>
      <c r="AO12" s="222">
        <v>13</v>
      </c>
      <c r="AP12" s="222">
        <v>140</v>
      </c>
      <c r="AQ12" s="236">
        <f t="shared" si="29"/>
        <v>1</v>
      </c>
    </row>
    <row r="13" spans="2:43" s="210" customFormat="1" ht="24.95" customHeight="1" thickBot="1" x14ac:dyDescent="0.25">
      <c r="B13" s="214" t="s">
        <v>5</v>
      </c>
      <c r="C13" s="215" t="s">
        <v>149</v>
      </c>
      <c r="D13" s="225" t="s">
        <v>204</v>
      </c>
      <c r="E13" s="231">
        <f t="shared" si="16"/>
        <v>0</v>
      </c>
      <c r="F13" s="192">
        <f t="shared" si="17"/>
        <v>398</v>
      </c>
      <c r="G13" s="239">
        <f t="shared" si="30"/>
        <v>1</v>
      </c>
      <c r="H13" s="255">
        <v>0</v>
      </c>
      <c r="I13" s="228">
        <v>53</v>
      </c>
      <c r="J13" s="236">
        <f t="shared" si="18"/>
        <v>1</v>
      </c>
      <c r="K13" s="280">
        <v>0</v>
      </c>
      <c r="L13" s="228">
        <v>53</v>
      </c>
      <c r="M13" s="236">
        <f t="shared" si="19"/>
        <v>1</v>
      </c>
      <c r="N13" s="280">
        <v>0</v>
      </c>
      <c r="O13" s="228">
        <v>67</v>
      </c>
      <c r="P13" s="236">
        <f t="shared" si="20"/>
        <v>1</v>
      </c>
      <c r="Q13" s="255">
        <v>0</v>
      </c>
      <c r="R13" s="228">
        <v>53</v>
      </c>
      <c r="S13" s="236">
        <f t="shared" si="21"/>
        <v>1</v>
      </c>
      <c r="T13" s="280">
        <v>0</v>
      </c>
      <c r="U13" s="228">
        <v>62</v>
      </c>
      <c r="V13" s="236">
        <f t="shared" si="22"/>
        <v>1</v>
      </c>
      <c r="W13" s="255">
        <v>0</v>
      </c>
      <c r="X13" s="228">
        <v>56</v>
      </c>
      <c r="Y13" s="236">
        <f t="shared" si="23"/>
        <v>1</v>
      </c>
      <c r="Z13" s="285">
        <v>0</v>
      </c>
      <c r="AA13" s="192">
        <v>8</v>
      </c>
      <c r="AB13" s="236">
        <f t="shared" si="24"/>
        <v>1</v>
      </c>
      <c r="AC13" s="287">
        <v>0</v>
      </c>
      <c r="AD13" s="192">
        <v>8</v>
      </c>
      <c r="AE13" s="236">
        <f t="shared" si="25"/>
        <v>1</v>
      </c>
      <c r="AF13" s="287">
        <v>0</v>
      </c>
      <c r="AG13" s="192">
        <v>28</v>
      </c>
      <c r="AH13" s="236">
        <f t="shared" si="26"/>
        <v>1</v>
      </c>
      <c r="AI13" s="291">
        <v>0</v>
      </c>
      <c r="AJ13" s="192">
        <v>4</v>
      </c>
      <c r="AK13" s="236">
        <f t="shared" si="27"/>
        <v>1</v>
      </c>
      <c r="AL13" s="291">
        <v>0</v>
      </c>
      <c r="AM13" s="192">
        <v>5</v>
      </c>
      <c r="AN13" s="236">
        <f t="shared" si="28"/>
        <v>1</v>
      </c>
      <c r="AO13" s="287">
        <v>0</v>
      </c>
      <c r="AP13" s="192">
        <v>1</v>
      </c>
      <c r="AQ13" s="236">
        <f t="shared" si="29"/>
        <v>1</v>
      </c>
    </row>
    <row r="14" spans="2:43" s="210" customFormat="1" ht="24.95" customHeight="1" thickBot="1" x14ac:dyDescent="0.25">
      <c r="B14" s="214" t="s">
        <v>6</v>
      </c>
      <c r="C14" s="215" t="s">
        <v>149</v>
      </c>
      <c r="D14" s="225" t="s">
        <v>204</v>
      </c>
      <c r="E14" s="231">
        <f t="shared" si="16"/>
        <v>0</v>
      </c>
      <c r="F14" s="192">
        <f t="shared" si="17"/>
        <v>264</v>
      </c>
      <c r="G14" s="239">
        <f t="shared" si="30"/>
        <v>1</v>
      </c>
      <c r="H14" s="255">
        <v>0</v>
      </c>
      <c r="I14" s="228">
        <v>6</v>
      </c>
      <c r="J14" s="236">
        <f t="shared" si="18"/>
        <v>1</v>
      </c>
      <c r="K14" s="280">
        <v>0</v>
      </c>
      <c r="L14" s="228">
        <v>8</v>
      </c>
      <c r="M14" s="236">
        <f t="shared" si="19"/>
        <v>1</v>
      </c>
      <c r="N14" s="280">
        <v>0</v>
      </c>
      <c r="O14" s="228">
        <v>33</v>
      </c>
      <c r="P14" s="236">
        <f t="shared" si="20"/>
        <v>1</v>
      </c>
      <c r="Q14" s="255">
        <v>0</v>
      </c>
      <c r="R14" s="228">
        <v>25</v>
      </c>
      <c r="S14" s="236">
        <f t="shared" si="21"/>
        <v>1</v>
      </c>
      <c r="T14" s="280">
        <v>0</v>
      </c>
      <c r="U14" s="228">
        <v>34</v>
      </c>
      <c r="V14" s="236">
        <f t="shared" si="22"/>
        <v>1</v>
      </c>
      <c r="W14" s="255">
        <v>0</v>
      </c>
      <c r="X14" s="228">
        <v>71</v>
      </c>
      <c r="Y14" s="236">
        <f t="shared" si="23"/>
        <v>1</v>
      </c>
      <c r="Z14" s="285">
        <v>0</v>
      </c>
      <c r="AA14" s="192">
        <v>39</v>
      </c>
      <c r="AB14" s="236">
        <f t="shared" si="24"/>
        <v>1</v>
      </c>
      <c r="AC14" s="287">
        <v>0</v>
      </c>
      <c r="AD14" s="192">
        <v>4</v>
      </c>
      <c r="AE14" s="236">
        <f t="shared" si="25"/>
        <v>1</v>
      </c>
      <c r="AF14" s="287">
        <v>0</v>
      </c>
      <c r="AG14" s="192">
        <v>15</v>
      </c>
      <c r="AH14" s="236">
        <f t="shared" si="26"/>
        <v>1</v>
      </c>
      <c r="AI14" s="291">
        <v>0</v>
      </c>
      <c r="AJ14" s="192">
        <v>15</v>
      </c>
      <c r="AK14" s="236">
        <f t="shared" si="27"/>
        <v>1</v>
      </c>
      <c r="AL14" s="291">
        <v>0</v>
      </c>
      <c r="AM14" s="192">
        <v>6</v>
      </c>
      <c r="AN14" s="236">
        <f t="shared" si="28"/>
        <v>1</v>
      </c>
      <c r="AO14" s="287">
        <v>0</v>
      </c>
      <c r="AP14" s="192">
        <v>8</v>
      </c>
      <c r="AQ14" s="236">
        <f t="shared" si="29"/>
        <v>1</v>
      </c>
    </row>
    <row r="15" spans="2:43" s="210" customFormat="1" ht="24.95" customHeight="1" thickBot="1" x14ac:dyDescent="0.25">
      <c r="B15" s="214" t="s">
        <v>7</v>
      </c>
      <c r="C15" s="215" t="s">
        <v>149</v>
      </c>
      <c r="D15" s="225" t="s">
        <v>204</v>
      </c>
      <c r="E15" s="231">
        <f t="shared" si="16"/>
        <v>0</v>
      </c>
      <c r="F15" s="192">
        <f t="shared" si="17"/>
        <v>1155</v>
      </c>
      <c r="G15" s="239">
        <f t="shared" si="30"/>
        <v>1</v>
      </c>
      <c r="H15" s="255">
        <v>0</v>
      </c>
      <c r="I15" s="228">
        <v>75</v>
      </c>
      <c r="J15" s="236">
        <f t="shared" si="18"/>
        <v>1</v>
      </c>
      <c r="K15" s="280">
        <v>0</v>
      </c>
      <c r="L15" s="228">
        <v>117</v>
      </c>
      <c r="M15" s="236">
        <f t="shared" si="19"/>
        <v>1</v>
      </c>
      <c r="N15" s="280">
        <v>0</v>
      </c>
      <c r="O15" s="228">
        <v>141</v>
      </c>
      <c r="P15" s="236">
        <f t="shared" si="20"/>
        <v>1</v>
      </c>
      <c r="Q15" s="255">
        <v>0</v>
      </c>
      <c r="R15" s="228">
        <v>97</v>
      </c>
      <c r="S15" s="236">
        <f t="shared" si="21"/>
        <v>1</v>
      </c>
      <c r="T15" s="280">
        <v>0</v>
      </c>
      <c r="U15" s="228">
        <v>70</v>
      </c>
      <c r="V15" s="236">
        <f t="shared" si="22"/>
        <v>1</v>
      </c>
      <c r="W15" s="255">
        <v>0</v>
      </c>
      <c r="X15" s="228">
        <v>138</v>
      </c>
      <c r="Y15" s="236">
        <f t="shared" si="23"/>
        <v>1</v>
      </c>
      <c r="Z15" s="285">
        <v>0</v>
      </c>
      <c r="AA15" s="192">
        <v>120</v>
      </c>
      <c r="AB15" s="236">
        <f t="shared" si="24"/>
        <v>1</v>
      </c>
      <c r="AC15" s="287">
        <v>0</v>
      </c>
      <c r="AD15" s="192">
        <v>95</v>
      </c>
      <c r="AE15" s="236">
        <f t="shared" si="25"/>
        <v>1</v>
      </c>
      <c r="AF15" s="287">
        <v>0</v>
      </c>
      <c r="AG15" s="192">
        <v>109</v>
      </c>
      <c r="AH15" s="236">
        <f t="shared" si="26"/>
        <v>1</v>
      </c>
      <c r="AI15" s="291">
        <v>0</v>
      </c>
      <c r="AJ15" s="192">
        <v>127</v>
      </c>
      <c r="AK15" s="236">
        <f t="shared" si="27"/>
        <v>1</v>
      </c>
      <c r="AL15" s="291">
        <v>0</v>
      </c>
      <c r="AM15" s="192">
        <v>57</v>
      </c>
      <c r="AN15" s="236">
        <f t="shared" si="28"/>
        <v>1</v>
      </c>
      <c r="AO15" s="287">
        <v>0</v>
      </c>
      <c r="AP15" s="192">
        <v>9</v>
      </c>
      <c r="AQ15" s="236">
        <f t="shared" si="29"/>
        <v>1</v>
      </c>
    </row>
    <row r="16" spans="2:43" s="210" customFormat="1" ht="24.95" customHeight="1" thickBot="1" x14ac:dyDescent="0.25">
      <c r="B16" s="214" t="s">
        <v>8</v>
      </c>
      <c r="C16" s="215" t="s">
        <v>149</v>
      </c>
      <c r="D16" s="225" t="s">
        <v>204</v>
      </c>
      <c r="E16" s="231">
        <f t="shared" si="16"/>
        <v>0</v>
      </c>
      <c r="F16" s="192">
        <f t="shared" si="17"/>
        <v>2099</v>
      </c>
      <c r="G16" s="239">
        <f t="shared" si="30"/>
        <v>1</v>
      </c>
      <c r="H16" s="255">
        <v>0</v>
      </c>
      <c r="I16" s="228">
        <v>26</v>
      </c>
      <c r="J16" s="236">
        <f t="shared" si="18"/>
        <v>1</v>
      </c>
      <c r="K16" s="280">
        <v>0</v>
      </c>
      <c r="L16" s="228">
        <v>61</v>
      </c>
      <c r="M16" s="236">
        <f t="shared" si="19"/>
        <v>1</v>
      </c>
      <c r="N16" s="280">
        <v>0</v>
      </c>
      <c r="O16" s="228">
        <v>96</v>
      </c>
      <c r="P16" s="236">
        <f t="shared" si="20"/>
        <v>1</v>
      </c>
      <c r="Q16" s="255">
        <v>0</v>
      </c>
      <c r="R16" s="228">
        <v>155</v>
      </c>
      <c r="S16" s="236">
        <f t="shared" si="21"/>
        <v>1</v>
      </c>
      <c r="T16" s="280">
        <v>0</v>
      </c>
      <c r="U16" s="228">
        <v>128</v>
      </c>
      <c r="V16" s="236">
        <f t="shared" si="22"/>
        <v>1</v>
      </c>
      <c r="W16" s="255">
        <v>0</v>
      </c>
      <c r="X16" s="228">
        <v>256</v>
      </c>
      <c r="Y16" s="236">
        <f t="shared" si="23"/>
        <v>1</v>
      </c>
      <c r="Z16" s="285">
        <v>0</v>
      </c>
      <c r="AA16" s="192">
        <v>220</v>
      </c>
      <c r="AB16" s="236">
        <f t="shared" si="24"/>
        <v>1</v>
      </c>
      <c r="AC16" s="287">
        <v>0</v>
      </c>
      <c r="AD16" s="192">
        <v>313</v>
      </c>
      <c r="AE16" s="236">
        <f t="shared" si="25"/>
        <v>1</v>
      </c>
      <c r="AF16" s="287">
        <v>0</v>
      </c>
      <c r="AG16" s="192">
        <v>375</v>
      </c>
      <c r="AH16" s="236">
        <f t="shared" si="26"/>
        <v>1</v>
      </c>
      <c r="AI16" s="291">
        <v>0</v>
      </c>
      <c r="AJ16" s="192">
        <v>219</v>
      </c>
      <c r="AK16" s="236">
        <f t="shared" si="27"/>
        <v>1</v>
      </c>
      <c r="AL16" s="291">
        <v>0</v>
      </c>
      <c r="AM16" s="192">
        <v>170</v>
      </c>
      <c r="AN16" s="236">
        <f t="shared" si="28"/>
        <v>1</v>
      </c>
      <c r="AO16" s="287">
        <v>0</v>
      </c>
      <c r="AP16" s="192">
        <v>80</v>
      </c>
      <c r="AQ16" s="236">
        <f t="shared" si="29"/>
        <v>1</v>
      </c>
    </row>
    <row r="17" spans="2:43" s="210" customFormat="1" ht="24.95" customHeight="1" thickBot="1" x14ac:dyDescent="0.25">
      <c r="B17" s="214" t="s">
        <v>9</v>
      </c>
      <c r="C17" s="215" t="s">
        <v>149</v>
      </c>
      <c r="D17" s="225" t="s">
        <v>204</v>
      </c>
      <c r="E17" s="231">
        <f t="shared" si="16"/>
        <v>0</v>
      </c>
      <c r="F17" s="192">
        <f t="shared" si="17"/>
        <v>3058</v>
      </c>
      <c r="G17" s="239">
        <f t="shared" si="30"/>
        <v>1</v>
      </c>
      <c r="H17" s="255">
        <v>0</v>
      </c>
      <c r="I17" s="228">
        <v>151</v>
      </c>
      <c r="J17" s="236">
        <f t="shared" si="18"/>
        <v>1</v>
      </c>
      <c r="K17" s="280">
        <v>0</v>
      </c>
      <c r="L17" s="228">
        <v>205</v>
      </c>
      <c r="M17" s="236">
        <f t="shared" si="19"/>
        <v>1</v>
      </c>
      <c r="N17" s="280">
        <v>0</v>
      </c>
      <c r="O17" s="228">
        <v>304</v>
      </c>
      <c r="P17" s="236">
        <f t="shared" si="20"/>
        <v>1</v>
      </c>
      <c r="Q17" s="255">
        <v>0</v>
      </c>
      <c r="R17" s="228">
        <v>308</v>
      </c>
      <c r="S17" s="236">
        <f t="shared" si="21"/>
        <v>1</v>
      </c>
      <c r="T17" s="280">
        <v>0</v>
      </c>
      <c r="U17" s="228">
        <v>328</v>
      </c>
      <c r="V17" s="236">
        <f t="shared" si="22"/>
        <v>1</v>
      </c>
      <c r="W17" s="255">
        <v>0</v>
      </c>
      <c r="X17" s="228">
        <v>355</v>
      </c>
      <c r="Y17" s="236">
        <f t="shared" si="23"/>
        <v>1</v>
      </c>
      <c r="Z17" s="285">
        <v>0</v>
      </c>
      <c r="AA17" s="192">
        <v>269</v>
      </c>
      <c r="AB17" s="236">
        <f t="shared" si="24"/>
        <v>1</v>
      </c>
      <c r="AC17" s="287">
        <v>0</v>
      </c>
      <c r="AD17" s="192">
        <v>303</v>
      </c>
      <c r="AE17" s="236">
        <f t="shared" si="25"/>
        <v>1</v>
      </c>
      <c r="AF17" s="287">
        <v>0</v>
      </c>
      <c r="AG17" s="192">
        <v>244</v>
      </c>
      <c r="AH17" s="236">
        <f t="shared" si="26"/>
        <v>1</v>
      </c>
      <c r="AI17" s="291">
        <v>0</v>
      </c>
      <c r="AJ17" s="192">
        <v>265</v>
      </c>
      <c r="AK17" s="236">
        <f t="shared" si="27"/>
        <v>1</v>
      </c>
      <c r="AL17" s="291">
        <v>0</v>
      </c>
      <c r="AM17" s="192">
        <v>198</v>
      </c>
      <c r="AN17" s="236">
        <f t="shared" si="28"/>
        <v>1</v>
      </c>
      <c r="AO17" s="287">
        <v>0</v>
      </c>
      <c r="AP17" s="192">
        <v>128</v>
      </c>
      <c r="AQ17" s="236">
        <f t="shared" si="29"/>
        <v>1</v>
      </c>
    </row>
    <row r="18" spans="2:43" s="210" customFormat="1" ht="24.95" customHeight="1" thickBot="1" x14ac:dyDescent="0.25">
      <c r="B18" s="214" t="s">
        <v>10</v>
      </c>
      <c r="C18" s="215" t="s">
        <v>149</v>
      </c>
      <c r="D18" s="225" t="s">
        <v>204</v>
      </c>
      <c r="E18" s="231">
        <f t="shared" si="16"/>
        <v>0</v>
      </c>
      <c r="F18" s="192">
        <f t="shared" si="17"/>
        <v>1028</v>
      </c>
      <c r="G18" s="239">
        <f t="shared" si="30"/>
        <v>1</v>
      </c>
      <c r="H18" s="255">
        <v>0</v>
      </c>
      <c r="I18" s="228">
        <v>26</v>
      </c>
      <c r="J18" s="236">
        <f t="shared" si="18"/>
        <v>1</v>
      </c>
      <c r="K18" s="280">
        <v>0</v>
      </c>
      <c r="L18" s="228">
        <v>64</v>
      </c>
      <c r="M18" s="236">
        <f t="shared" si="19"/>
        <v>1</v>
      </c>
      <c r="N18" s="280">
        <v>0</v>
      </c>
      <c r="O18" s="228">
        <v>104</v>
      </c>
      <c r="P18" s="236">
        <f t="shared" si="20"/>
        <v>1</v>
      </c>
      <c r="Q18" s="255">
        <v>0</v>
      </c>
      <c r="R18" s="228">
        <v>92</v>
      </c>
      <c r="S18" s="236">
        <f t="shared" si="21"/>
        <v>1</v>
      </c>
      <c r="T18" s="280">
        <v>0</v>
      </c>
      <c r="U18" s="228">
        <v>105</v>
      </c>
      <c r="V18" s="236">
        <f t="shared" si="22"/>
        <v>1</v>
      </c>
      <c r="W18" s="255">
        <v>0</v>
      </c>
      <c r="X18" s="228">
        <v>144</v>
      </c>
      <c r="Y18" s="236">
        <f t="shared" si="23"/>
        <v>1</v>
      </c>
      <c r="Z18" s="285">
        <v>0</v>
      </c>
      <c r="AA18" s="192">
        <v>103</v>
      </c>
      <c r="AB18" s="236">
        <f t="shared" si="24"/>
        <v>1</v>
      </c>
      <c r="AC18" s="287">
        <v>0</v>
      </c>
      <c r="AD18" s="192">
        <v>64</v>
      </c>
      <c r="AE18" s="236">
        <f t="shared" si="25"/>
        <v>1</v>
      </c>
      <c r="AF18" s="287">
        <v>0</v>
      </c>
      <c r="AG18" s="192">
        <v>74</v>
      </c>
      <c r="AH18" s="236">
        <f t="shared" si="26"/>
        <v>1</v>
      </c>
      <c r="AI18" s="291">
        <v>0</v>
      </c>
      <c r="AJ18" s="192">
        <v>74</v>
      </c>
      <c r="AK18" s="236">
        <f t="shared" si="27"/>
        <v>1</v>
      </c>
      <c r="AL18" s="291">
        <v>0</v>
      </c>
      <c r="AM18" s="192">
        <v>119</v>
      </c>
      <c r="AN18" s="236">
        <f t="shared" si="28"/>
        <v>1</v>
      </c>
      <c r="AO18" s="287">
        <v>0</v>
      </c>
      <c r="AP18" s="192">
        <v>59</v>
      </c>
      <c r="AQ18" s="236">
        <f t="shared" si="29"/>
        <v>1</v>
      </c>
    </row>
    <row r="19" spans="2:43" s="210" customFormat="1" ht="24.95" customHeight="1" thickBot="1" x14ac:dyDescent="0.25">
      <c r="B19" s="214" t="s">
        <v>11</v>
      </c>
      <c r="C19" s="215" t="s">
        <v>149</v>
      </c>
      <c r="D19" s="225" t="s">
        <v>204</v>
      </c>
      <c r="E19" s="231">
        <f t="shared" si="16"/>
        <v>0</v>
      </c>
      <c r="F19" s="192">
        <f t="shared" si="17"/>
        <v>3127</v>
      </c>
      <c r="G19" s="239">
        <f t="shared" si="30"/>
        <v>1</v>
      </c>
      <c r="H19" s="255">
        <v>0</v>
      </c>
      <c r="I19" s="228">
        <v>218</v>
      </c>
      <c r="J19" s="236">
        <f t="shared" si="18"/>
        <v>1</v>
      </c>
      <c r="K19" s="280">
        <v>0</v>
      </c>
      <c r="L19" s="228">
        <v>237</v>
      </c>
      <c r="M19" s="236">
        <f t="shared" si="19"/>
        <v>1</v>
      </c>
      <c r="N19" s="280">
        <v>0</v>
      </c>
      <c r="O19" s="228">
        <v>220</v>
      </c>
      <c r="P19" s="236">
        <f t="shared" si="20"/>
        <v>1</v>
      </c>
      <c r="Q19" s="255">
        <v>0</v>
      </c>
      <c r="R19" s="228">
        <v>265</v>
      </c>
      <c r="S19" s="236">
        <f t="shared" si="21"/>
        <v>1</v>
      </c>
      <c r="T19" s="280">
        <v>0</v>
      </c>
      <c r="U19" s="228">
        <v>294</v>
      </c>
      <c r="V19" s="236">
        <f t="shared" si="22"/>
        <v>1</v>
      </c>
      <c r="W19" s="255">
        <v>0</v>
      </c>
      <c r="X19" s="228">
        <v>433</v>
      </c>
      <c r="Y19" s="236">
        <f t="shared" si="23"/>
        <v>1</v>
      </c>
      <c r="Z19" s="285">
        <v>0</v>
      </c>
      <c r="AA19" s="192">
        <v>270</v>
      </c>
      <c r="AB19" s="236">
        <f t="shared" si="24"/>
        <v>1</v>
      </c>
      <c r="AC19" s="287">
        <v>0</v>
      </c>
      <c r="AD19" s="192">
        <v>219</v>
      </c>
      <c r="AE19" s="236">
        <f t="shared" si="25"/>
        <v>1</v>
      </c>
      <c r="AF19" s="287">
        <v>0</v>
      </c>
      <c r="AG19" s="192">
        <v>257</v>
      </c>
      <c r="AH19" s="236">
        <f t="shared" si="26"/>
        <v>1</v>
      </c>
      <c r="AI19" s="291">
        <v>0</v>
      </c>
      <c r="AJ19" s="192">
        <v>244</v>
      </c>
      <c r="AK19" s="236">
        <f t="shared" si="27"/>
        <v>1</v>
      </c>
      <c r="AL19" s="291">
        <v>0</v>
      </c>
      <c r="AM19" s="192">
        <v>218</v>
      </c>
      <c r="AN19" s="236">
        <f t="shared" si="28"/>
        <v>1</v>
      </c>
      <c r="AO19" s="287">
        <v>0</v>
      </c>
      <c r="AP19" s="192">
        <v>252</v>
      </c>
      <c r="AQ19" s="236">
        <f t="shared" si="29"/>
        <v>1</v>
      </c>
    </row>
    <row r="20" spans="2:43" s="210" customFormat="1" ht="24.95" customHeight="1" thickBot="1" x14ac:dyDescent="0.25">
      <c r="B20" s="214" t="s">
        <v>12</v>
      </c>
      <c r="C20" s="215" t="s">
        <v>149</v>
      </c>
      <c r="D20" s="225" t="s">
        <v>204</v>
      </c>
      <c r="E20" s="231">
        <f t="shared" si="16"/>
        <v>0</v>
      </c>
      <c r="F20" s="192">
        <f t="shared" si="17"/>
        <v>984</v>
      </c>
      <c r="G20" s="239">
        <f t="shared" si="30"/>
        <v>1</v>
      </c>
      <c r="H20" s="255">
        <v>0</v>
      </c>
      <c r="I20" s="228">
        <v>29</v>
      </c>
      <c r="J20" s="236">
        <f t="shared" si="18"/>
        <v>1</v>
      </c>
      <c r="K20" s="280">
        <v>0</v>
      </c>
      <c r="L20" s="228">
        <v>69</v>
      </c>
      <c r="M20" s="236">
        <f t="shared" si="19"/>
        <v>1</v>
      </c>
      <c r="N20" s="280">
        <v>0</v>
      </c>
      <c r="O20" s="228">
        <v>91</v>
      </c>
      <c r="P20" s="236">
        <f t="shared" si="20"/>
        <v>1</v>
      </c>
      <c r="Q20" s="255">
        <v>0</v>
      </c>
      <c r="R20" s="228">
        <v>51</v>
      </c>
      <c r="S20" s="236">
        <f t="shared" si="21"/>
        <v>1</v>
      </c>
      <c r="T20" s="280">
        <v>0</v>
      </c>
      <c r="U20" s="228">
        <v>112</v>
      </c>
      <c r="V20" s="236">
        <f t="shared" si="22"/>
        <v>1</v>
      </c>
      <c r="W20" s="255">
        <v>0</v>
      </c>
      <c r="X20" s="228">
        <v>105</v>
      </c>
      <c r="Y20" s="236">
        <f t="shared" si="23"/>
        <v>1</v>
      </c>
      <c r="Z20" s="285">
        <v>0</v>
      </c>
      <c r="AA20" s="192">
        <v>88</v>
      </c>
      <c r="AB20" s="236">
        <f t="shared" si="24"/>
        <v>1</v>
      </c>
      <c r="AC20" s="287">
        <v>0</v>
      </c>
      <c r="AD20" s="192">
        <v>93</v>
      </c>
      <c r="AE20" s="236">
        <f t="shared" si="25"/>
        <v>1</v>
      </c>
      <c r="AF20" s="287">
        <v>0</v>
      </c>
      <c r="AG20" s="192">
        <v>96</v>
      </c>
      <c r="AH20" s="236">
        <f t="shared" si="26"/>
        <v>1</v>
      </c>
      <c r="AI20" s="291">
        <v>0</v>
      </c>
      <c r="AJ20" s="192">
        <v>108</v>
      </c>
      <c r="AK20" s="236">
        <f t="shared" si="27"/>
        <v>1</v>
      </c>
      <c r="AL20" s="291">
        <v>0</v>
      </c>
      <c r="AM20" s="192">
        <v>80</v>
      </c>
      <c r="AN20" s="236">
        <f t="shared" si="28"/>
        <v>1</v>
      </c>
      <c r="AO20" s="287">
        <v>0</v>
      </c>
      <c r="AP20" s="192">
        <v>62</v>
      </c>
      <c r="AQ20" s="236">
        <f t="shared" si="29"/>
        <v>1</v>
      </c>
    </row>
    <row r="21" spans="2:43" s="210" customFormat="1" ht="24.95" customHeight="1" thickBot="1" x14ac:dyDescent="0.25">
      <c r="B21" s="214" t="s">
        <v>13</v>
      </c>
      <c r="C21" s="215" t="s">
        <v>149</v>
      </c>
      <c r="D21" s="225" t="s">
        <v>204</v>
      </c>
      <c r="E21" s="231">
        <f t="shared" si="16"/>
        <v>0</v>
      </c>
      <c r="F21" s="192">
        <f t="shared" si="17"/>
        <v>1293</v>
      </c>
      <c r="G21" s="239">
        <f t="shared" si="30"/>
        <v>1</v>
      </c>
      <c r="H21" s="255">
        <v>0</v>
      </c>
      <c r="I21" s="228">
        <v>58</v>
      </c>
      <c r="J21" s="236">
        <f t="shared" si="18"/>
        <v>1</v>
      </c>
      <c r="K21" s="280">
        <v>0</v>
      </c>
      <c r="L21" s="228">
        <v>112</v>
      </c>
      <c r="M21" s="236">
        <f t="shared" si="19"/>
        <v>1</v>
      </c>
      <c r="N21" s="280">
        <v>0</v>
      </c>
      <c r="O21" s="228">
        <v>126</v>
      </c>
      <c r="P21" s="236">
        <f t="shared" si="20"/>
        <v>1</v>
      </c>
      <c r="Q21" s="255">
        <v>0</v>
      </c>
      <c r="R21" s="228">
        <v>114</v>
      </c>
      <c r="S21" s="236">
        <f t="shared" si="21"/>
        <v>1</v>
      </c>
      <c r="T21" s="280">
        <v>0</v>
      </c>
      <c r="U21" s="228">
        <v>155</v>
      </c>
      <c r="V21" s="236">
        <f t="shared" si="22"/>
        <v>1</v>
      </c>
      <c r="W21" s="255">
        <v>0</v>
      </c>
      <c r="X21" s="228">
        <v>158</v>
      </c>
      <c r="Y21" s="236">
        <f t="shared" si="23"/>
        <v>1</v>
      </c>
      <c r="Z21" s="285">
        <v>0</v>
      </c>
      <c r="AA21" s="192">
        <v>109</v>
      </c>
      <c r="AB21" s="236">
        <f t="shared" si="24"/>
        <v>1</v>
      </c>
      <c r="AC21" s="287">
        <v>0</v>
      </c>
      <c r="AD21" s="192">
        <v>99</v>
      </c>
      <c r="AE21" s="236">
        <f t="shared" si="25"/>
        <v>1</v>
      </c>
      <c r="AF21" s="287">
        <v>0</v>
      </c>
      <c r="AG21" s="192">
        <v>118</v>
      </c>
      <c r="AH21" s="236">
        <f t="shared" si="26"/>
        <v>1</v>
      </c>
      <c r="AI21" s="291">
        <v>0</v>
      </c>
      <c r="AJ21" s="192">
        <v>111</v>
      </c>
      <c r="AK21" s="236">
        <f t="shared" si="27"/>
        <v>1</v>
      </c>
      <c r="AL21" s="291">
        <v>0</v>
      </c>
      <c r="AM21" s="192">
        <v>86</v>
      </c>
      <c r="AN21" s="236">
        <f t="shared" si="28"/>
        <v>1</v>
      </c>
      <c r="AO21" s="287">
        <v>0</v>
      </c>
      <c r="AP21" s="192">
        <v>47</v>
      </c>
      <c r="AQ21" s="236">
        <f t="shared" si="29"/>
        <v>1</v>
      </c>
    </row>
    <row r="22" spans="2:43" s="210" customFormat="1" ht="36" customHeight="1" thickBot="1" x14ac:dyDescent="0.25">
      <c r="B22" s="216" t="s">
        <v>170</v>
      </c>
      <c r="C22" s="211" t="s">
        <v>147</v>
      </c>
      <c r="D22" s="224" t="s">
        <v>206</v>
      </c>
      <c r="E22" s="232">
        <f t="shared" si="16"/>
        <v>637</v>
      </c>
      <c r="F22" s="222">
        <f t="shared" si="17"/>
        <v>2446</v>
      </c>
      <c r="G22" s="239">
        <f t="shared" si="30"/>
        <v>0.83333333333333337</v>
      </c>
      <c r="H22" s="230">
        <v>0</v>
      </c>
      <c r="I22" s="229">
        <v>68</v>
      </c>
      <c r="J22" s="236">
        <f t="shared" si="18"/>
        <v>0</v>
      </c>
      <c r="K22" s="232">
        <v>0</v>
      </c>
      <c r="L22" s="229">
        <v>117</v>
      </c>
      <c r="M22" s="236">
        <f t="shared" si="19"/>
        <v>0</v>
      </c>
      <c r="N22" s="232">
        <v>19</v>
      </c>
      <c r="O22" s="229">
        <v>215</v>
      </c>
      <c r="P22" s="236">
        <f t="shared" si="20"/>
        <v>1</v>
      </c>
      <c r="Q22" s="230">
        <v>41</v>
      </c>
      <c r="R22" s="229">
        <v>189</v>
      </c>
      <c r="S22" s="236">
        <f t="shared" si="21"/>
        <v>1</v>
      </c>
      <c r="T22" s="232">
        <v>70</v>
      </c>
      <c r="U22" s="229">
        <v>156</v>
      </c>
      <c r="V22" s="236">
        <f t="shared" si="22"/>
        <v>1</v>
      </c>
      <c r="W22" s="230">
        <v>15</v>
      </c>
      <c r="X22" s="229">
        <v>239</v>
      </c>
      <c r="Y22" s="236">
        <f t="shared" si="23"/>
        <v>1</v>
      </c>
      <c r="Z22" s="260">
        <v>91</v>
      </c>
      <c r="AA22" s="222">
        <v>291</v>
      </c>
      <c r="AB22" s="236">
        <f t="shared" si="24"/>
        <v>1</v>
      </c>
      <c r="AC22" s="222">
        <v>1</v>
      </c>
      <c r="AD22" s="222">
        <v>310</v>
      </c>
      <c r="AE22" s="236">
        <f t="shared" si="25"/>
        <v>1</v>
      </c>
      <c r="AF22" s="222">
        <v>7</v>
      </c>
      <c r="AG22" s="222">
        <v>319</v>
      </c>
      <c r="AH22" s="236">
        <f t="shared" si="26"/>
        <v>1</v>
      </c>
      <c r="AI22" s="222">
        <v>137</v>
      </c>
      <c r="AJ22" s="222">
        <v>234</v>
      </c>
      <c r="AK22" s="236">
        <f t="shared" si="27"/>
        <v>1</v>
      </c>
      <c r="AL22" s="222">
        <v>254</v>
      </c>
      <c r="AM22" s="222">
        <v>202</v>
      </c>
      <c r="AN22" s="236">
        <f t="shared" si="28"/>
        <v>1</v>
      </c>
      <c r="AO22" s="222">
        <v>2</v>
      </c>
      <c r="AP22" s="222">
        <v>106</v>
      </c>
      <c r="AQ22" s="236">
        <f t="shared" si="29"/>
        <v>1</v>
      </c>
    </row>
    <row r="23" spans="2:43" s="210" customFormat="1" ht="24.95" customHeight="1" thickBot="1" x14ac:dyDescent="0.25">
      <c r="B23" s="214" t="s">
        <v>14</v>
      </c>
      <c r="C23" s="215" t="s">
        <v>149</v>
      </c>
      <c r="D23" s="225" t="s">
        <v>204</v>
      </c>
      <c r="E23" s="231">
        <f t="shared" si="16"/>
        <v>0</v>
      </c>
      <c r="F23" s="192">
        <f t="shared" si="17"/>
        <v>1792</v>
      </c>
      <c r="G23" s="239">
        <f t="shared" si="30"/>
        <v>1</v>
      </c>
      <c r="H23" s="255">
        <v>0</v>
      </c>
      <c r="I23" s="228">
        <v>59</v>
      </c>
      <c r="J23" s="236">
        <f t="shared" si="18"/>
        <v>1</v>
      </c>
      <c r="K23" s="280">
        <v>0</v>
      </c>
      <c r="L23" s="228">
        <v>134</v>
      </c>
      <c r="M23" s="236">
        <f t="shared" si="19"/>
        <v>1</v>
      </c>
      <c r="N23" s="280">
        <v>0</v>
      </c>
      <c r="O23" s="228">
        <v>188</v>
      </c>
      <c r="P23" s="236">
        <f t="shared" si="20"/>
        <v>1</v>
      </c>
      <c r="Q23" s="255">
        <v>0</v>
      </c>
      <c r="R23" s="228">
        <v>126</v>
      </c>
      <c r="S23" s="236">
        <f t="shared" si="21"/>
        <v>1</v>
      </c>
      <c r="T23" s="280">
        <v>0</v>
      </c>
      <c r="U23" s="228">
        <v>143</v>
      </c>
      <c r="V23" s="236">
        <f t="shared" si="22"/>
        <v>1</v>
      </c>
      <c r="W23" s="255">
        <v>0</v>
      </c>
      <c r="X23" s="228">
        <v>158</v>
      </c>
      <c r="Y23" s="236">
        <f t="shared" si="23"/>
        <v>1</v>
      </c>
      <c r="Z23" s="285">
        <v>0</v>
      </c>
      <c r="AA23" s="192">
        <v>123</v>
      </c>
      <c r="AB23" s="236">
        <f t="shared" si="24"/>
        <v>1</v>
      </c>
      <c r="AC23" s="287">
        <v>0</v>
      </c>
      <c r="AD23" s="192">
        <v>197</v>
      </c>
      <c r="AE23" s="236">
        <f t="shared" si="25"/>
        <v>1</v>
      </c>
      <c r="AF23" s="287">
        <v>0</v>
      </c>
      <c r="AG23" s="192">
        <v>177</v>
      </c>
      <c r="AH23" s="236">
        <f t="shared" si="26"/>
        <v>1</v>
      </c>
      <c r="AI23" s="291">
        <v>0</v>
      </c>
      <c r="AJ23" s="192">
        <v>219</v>
      </c>
      <c r="AK23" s="236">
        <f t="shared" si="27"/>
        <v>1</v>
      </c>
      <c r="AL23" s="291">
        <v>0</v>
      </c>
      <c r="AM23" s="192">
        <v>174</v>
      </c>
      <c r="AN23" s="236">
        <f t="shared" si="28"/>
        <v>1</v>
      </c>
      <c r="AO23" s="287">
        <v>0</v>
      </c>
      <c r="AP23" s="192">
        <v>94</v>
      </c>
      <c r="AQ23" s="236">
        <f t="shared" si="29"/>
        <v>1</v>
      </c>
    </row>
    <row r="24" spans="2:43" s="210" customFormat="1" ht="31.5" customHeight="1" thickBot="1" x14ac:dyDescent="0.25">
      <c r="B24" s="216" t="s">
        <v>171</v>
      </c>
      <c r="C24" s="211" t="s">
        <v>147</v>
      </c>
      <c r="D24" s="224" t="s">
        <v>206</v>
      </c>
      <c r="E24" s="232">
        <f t="shared" si="16"/>
        <v>120</v>
      </c>
      <c r="F24" s="222">
        <f t="shared" si="17"/>
        <v>2797</v>
      </c>
      <c r="G24" s="239">
        <f t="shared" si="30"/>
        <v>0.75</v>
      </c>
      <c r="H24" s="230">
        <v>0</v>
      </c>
      <c r="I24" s="229">
        <v>126</v>
      </c>
      <c r="J24" s="236">
        <f t="shared" si="18"/>
        <v>0</v>
      </c>
      <c r="K24" s="232">
        <v>0</v>
      </c>
      <c r="L24" s="229">
        <v>248</v>
      </c>
      <c r="M24" s="236">
        <f t="shared" si="19"/>
        <v>0</v>
      </c>
      <c r="N24" s="232">
        <v>5</v>
      </c>
      <c r="O24" s="229">
        <v>231</v>
      </c>
      <c r="P24" s="236">
        <f t="shared" si="20"/>
        <v>1</v>
      </c>
      <c r="Q24" s="230">
        <v>3</v>
      </c>
      <c r="R24" s="229">
        <v>217</v>
      </c>
      <c r="S24" s="236">
        <f t="shared" si="21"/>
        <v>1</v>
      </c>
      <c r="T24" s="232">
        <v>8</v>
      </c>
      <c r="U24" s="229">
        <v>253</v>
      </c>
      <c r="V24" s="236">
        <f t="shared" si="22"/>
        <v>1</v>
      </c>
      <c r="W24" s="230">
        <v>19</v>
      </c>
      <c r="X24" s="229">
        <v>313</v>
      </c>
      <c r="Y24" s="236">
        <f t="shared" si="23"/>
        <v>1</v>
      </c>
      <c r="Z24" s="260">
        <v>23</v>
      </c>
      <c r="AA24" s="222">
        <v>309</v>
      </c>
      <c r="AB24" s="236">
        <f t="shared" si="24"/>
        <v>1</v>
      </c>
      <c r="AC24" s="222">
        <v>1</v>
      </c>
      <c r="AD24" s="222">
        <v>307</v>
      </c>
      <c r="AE24" s="236">
        <f t="shared" si="25"/>
        <v>1</v>
      </c>
      <c r="AF24" s="222">
        <v>0</v>
      </c>
      <c r="AG24" s="222">
        <v>280</v>
      </c>
      <c r="AH24" s="236">
        <f t="shared" si="26"/>
        <v>0</v>
      </c>
      <c r="AI24" s="222">
        <v>2</v>
      </c>
      <c r="AJ24" s="222">
        <v>169</v>
      </c>
      <c r="AK24" s="236">
        <f t="shared" si="27"/>
        <v>1</v>
      </c>
      <c r="AL24" s="222">
        <v>48</v>
      </c>
      <c r="AM24" s="222">
        <v>213</v>
      </c>
      <c r="AN24" s="236">
        <f t="shared" si="28"/>
        <v>1</v>
      </c>
      <c r="AO24" s="222">
        <v>11</v>
      </c>
      <c r="AP24" s="222">
        <v>131</v>
      </c>
      <c r="AQ24" s="236">
        <f t="shared" si="29"/>
        <v>1</v>
      </c>
    </row>
    <row r="25" spans="2:43" ht="24.95" customHeight="1" thickBot="1" x14ac:dyDescent="0.25">
      <c r="B25" s="214" t="s">
        <v>15</v>
      </c>
      <c r="C25" s="268" t="s">
        <v>149</v>
      </c>
      <c r="D25" s="268" t="s">
        <v>204</v>
      </c>
      <c r="E25" s="269">
        <f t="shared" si="16"/>
        <v>0</v>
      </c>
      <c r="F25" s="196">
        <f t="shared" si="17"/>
        <v>993</v>
      </c>
      <c r="G25" s="239">
        <f t="shared" si="30"/>
        <v>1</v>
      </c>
      <c r="H25" s="279">
        <v>0</v>
      </c>
      <c r="I25" s="270">
        <v>23</v>
      </c>
      <c r="J25" s="265">
        <f t="shared" si="18"/>
        <v>1</v>
      </c>
      <c r="K25" s="281">
        <v>0</v>
      </c>
      <c r="L25" s="270">
        <v>19</v>
      </c>
      <c r="M25" s="265">
        <f t="shared" si="19"/>
        <v>1</v>
      </c>
      <c r="N25" s="281">
        <v>0</v>
      </c>
      <c r="O25" s="270">
        <v>51</v>
      </c>
      <c r="P25" s="265">
        <f t="shared" si="20"/>
        <v>1</v>
      </c>
      <c r="Q25" s="279">
        <v>0</v>
      </c>
      <c r="R25" s="270">
        <v>58</v>
      </c>
      <c r="S25" s="265">
        <f t="shared" si="21"/>
        <v>1</v>
      </c>
      <c r="T25" s="281">
        <v>0</v>
      </c>
      <c r="U25" s="270">
        <v>76</v>
      </c>
      <c r="V25" s="265">
        <f t="shared" si="22"/>
        <v>1</v>
      </c>
      <c r="W25" s="279">
        <v>0</v>
      </c>
      <c r="X25" s="270">
        <v>105</v>
      </c>
      <c r="Y25" s="265">
        <f t="shared" si="23"/>
        <v>1</v>
      </c>
      <c r="Z25" s="286">
        <v>0</v>
      </c>
      <c r="AA25" s="193">
        <v>110</v>
      </c>
      <c r="AB25" s="265">
        <f t="shared" si="24"/>
        <v>1</v>
      </c>
      <c r="AC25" s="286">
        <v>0</v>
      </c>
      <c r="AD25" s="193">
        <v>104</v>
      </c>
      <c r="AE25" s="265">
        <f t="shared" si="25"/>
        <v>1</v>
      </c>
      <c r="AF25" s="286">
        <v>0</v>
      </c>
      <c r="AG25" s="277">
        <v>126</v>
      </c>
      <c r="AH25" s="265">
        <f t="shared" si="26"/>
        <v>1</v>
      </c>
      <c r="AI25" s="292">
        <v>0</v>
      </c>
      <c r="AJ25" s="277">
        <v>100</v>
      </c>
      <c r="AK25" s="265">
        <f t="shared" si="27"/>
        <v>1</v>
      </c>
      <c r="AL25" s="292">
        <v>0</v>
      </c>
      <c r="AM25" s="277">
        <v>122</v>
      </c>
      <c r="AN25" s="265">
        <f t="shared" si="28"/>
        <v>1</v>
      </c>
      <c r="AO25" s="287">
        <v>0</v>
      </c>
      <c r="AP25" s="192">
        <v>99</v>
      </c>
      <c r="AQ25" s="265">
        <f t="shared" si="29"/>
        <v>1</v>
      </c>
    </row>
    <row r="26" spans="2:43" ht="39.75" customHeight="1" thickBot="1" x14ac:dyDescent="0.25">
      <c r="B26" s="158" t="s">
        <v>16</v>
      </c>
      <c r="C26" s="129"/>
      <c r="D26" s="257"/>
      <c r="E26" s="249">
        <f>SUM(E27:E41)</f>
        <v>433</v>
      </c>
      <c r="F26" s="188">
        <f>SUM(F27:F41)</f>
        <v>41970</v>
      </c>
      <c r="G26" s="239">
        <f>(J26+M26+P26+S26+V26+Y26+AB26+AE26+AH26+AK26+AN26+AQ26)/12</f>
        <v>0.85000000000000009</v>
      </c>
      <c r="H26" s="189">
        <f t="shared" ref="H26:I26" si="31">SUM(H27:H41)</f>
        <v>0</v>
      </c>
      <c r="I26" s="250">
        <f t="shared" si="31"/>
        <v>1661</v>
      </c>
      <c r="J26" s="247">
        <f>COUNTIF(J27:J41,1)/15</f>
        <v>0.8</v>
      </c>
      <c r="K26" s="249">
        <f t="shared" ref="K26:L26" si="32">SUM(K27:K41)</f>
        <v>0</v>
      </c>
      <c r="L26" s="250">
        <f t="shared" si="32"/>
        <v>2853</v>
      </c>
      <c r="M26" s="247">
        <f>COUNTIF(M27:M41,1)/15</f>
        <v>0.8</v>
      </c>
      <c r="N26" s="249">
        <f t="shared" ref="N26:O26" si="33">SUM(N27:N41)</f>
        <v>0</v>
      </c>
      <c r="O26" s="250">
        <f t="shared" si="33"/>
        <v>3546</v>
      </c>
      <c r="P26" s="247">
        <f>COUNTIF(P27:P41,1)/15</f>
        <v>0.8</v>
      </c>
      <c r="Q26" s="189">
        <f t="shared" ref="Q26:R26" si="34">SUM(Q27:Q41)</f>
        <v>0</v>
      </c>
      <c r="R26" s="250">
        <f t="shared" si="34"/>
        <v>3280</v>
      </c>
      <c r="S26" s="247">
        <f>COUNTIF(S27:S41,1)/15</f>
        <v>0.8</v>
      </c>
      <c r="T26" s="249">
        <f t="shared" ref="T26:U26" si="35">SUM(T27:T41)</f>
        <v>0</v>
      </c>
      <c r="U26" s="250">
        <f t="shared" si="35"/>
        <v>3933</v>
      </c>
      <c r="V26" s="247">
        <f>COUNTIF(V27:V41,1)/15</f>
        <v>0.8</v>
      </c>
      <c r="W26" s="189">
        <f t="shared" ref="W26:X26" si="36">SUM(W27:W41)</f>
        <v>1</v>
      </c>
      <c r="X26" s="250">
        <f t="shared" si="36"/>
        <v>4225</v>
      </c>
      <c r="Y26" s="247">
        <f>COUNTIF(Y27:Y41,1)/15</f>
        <v>0.8666666666666667</v>
      </c>
      <c r="Z26" s="189">
        <f t="shared" ref="Z26:AA26" si="37">SUM(Z27:Z41)</f>
        <v>0</v>
      </c>
      <c r="AA26" s="189">
        <f t="shared" si="37"/>
        <v>3573</v>
      </c>
      <c r="AB26" s="247">
        <f>COUNTIF(AB27:AB41,1)/15</f>
        <v>0.8</v>
      </c>
      <c r="AC26" s="189">
        <f t="shared" ref="AC26:AP26" si="38">SUM(AC27:AC41)</f>
        <v>2</v>
      </c>
      <c r="AD26" s="189">
        <f t="shared" si="38"/>
        <v>3797</v>
      </c>
      <c r="AE26" s="247">
        <f>COUNTIF(AE27:AE41,1)/15</f>
        <v>0.8666666666666667</v>
      </c>
      <c r="AF26" s="189">
        <f t="shared" si="38"/>
        <v>215</v>
      </c>
      <c r="AG26" s="189">
        <f t="shared" si="38"/>
        <v>5095</v>
      </c>
      <c r="AH26" s="247">
        <f>COUNTIF(AH27:AH41,1)/15</f>
        <v>0.93333333333333335</v>
      </c>
      <c r="AI26" s="189">
        <f t="shared" si="38"/>
        <v>63</v>
      </c>
      <c r="AJ26" s="189">
        <f t="shared" si="38"/>
        <v>3906</v>
      </c>
      <c r="AK26" s="247">
        <f>COUNTIF(AK27:AK41,1)/15</f>
        <v>0.93333333333333335</v>
      </c>
      <c r="AL26" s="189">
        <f t="shared" si="38"/>
        <v>75</v>
      </c>
      <c r="AM26" s="189">
        <f t="shared" si="38"/>
        <v>3832</v>
      </c>
      <c r="AN26" s="247">
        <f>COUNTIF(AN27:AN41,1)/15</f>
        <v>0.93333333333333335</v>
      </c>
      <c r="AO26" s="148">
        <f t="shared" si="38"/>
        <v>77</v>
      </c>
      <c r="AP26" s="146">
        <f t="shared" si="38"/>
        <v>2269</v>
      </c>
      <c r="AQ26" s="247">
        <f>COUNTIF(AQ27:AQ41,1)/15</f>
        <v>0.8666666666666667</v>
      </c>
    </row>
    <row r="27" spans="2:43" ht="24.95" customHeight="1" thickBot="1" x14ac:dyDescent="0.25">
      <c r="B27" s="214" t="s">
        <v>17</v>
      </c>
      <c r="C27" s="268" t="s">
        <v>149</v>
      </c>
      <c r="D27" s="268" t="s">
        <v>204</v>
      </c>
      <c r="E27" s="266">
        <f t="shared" ref="E27:E41" si="39">H27+K27+N27+Q27+T27+W27+Z27+AC27+AF27+AI27+AL27+AO27</f>
        <v>0</v>
      </c>
      <c r="F27" s="150">
        <f t="shared" ref="F27:F41" si="40">I27+L27+O27+R27+U27+X27+AA27+AD27+AG27+AJ27+AM27+AP27</f>
        <v>2437</v>
      </c>
      <c r="G27" s="239">
        <f>(J27+M27+P27+S27+V27+Y27+AB27+AE27+AH27+AK27+AN27+AQ27)/12</f>
        <v>1</v>
      </c>
      <c r="H27" s="282">
        <v>0</v>
      </c>
      <c r="I27" s="267">
        <v>114</v>
      </c>
      <c r="J27" s="264">
        <f t="shared" si="18"/>
        <v>1</v>
      </c>
      <c r="K27" s="283">
        <v>0</v>
      </c>
      <c r="L27" s="267">
        <v>219</v>
      </c>
      <c r="M27" s="264">
        <f t="shared" ref="M27:M41" si="41">IF(AND($C27="I-2",L27&gt;0),1,IF(AND($C27="I-3",L27&gt;0,K27&gt;0),1,IF(AND($C27="I-4",L27&gt;0,K27&gt;0),1,IF(AND($C27="",L27&gt;0,K27&gt;0),1,0))))</f>
        <v>1</v>
      </c>
      <c r="N27" s="283">
        <v>0</v>
      </c>
      <c r="O27" s="267">
        <v>265</v>
      </c>
      <c r="P27" s="264">
        <f t="shared" ref="P27:P41" si="42">IF(AND($C27="I-2",O27&gt;0),1,IF(AND($C27="I-3",O27&gt;0,N27&gt;0),1,IF(AND($C27="I-4",O27&gt;0,N27&gt;0),1,IF(AND($C27="",O27&gt;0,N27&gt;0),1,0))))</f>
        <v>1</v>
      </c>
      <c r="Q27" s="282">
        <v>0</v>
      </c>
      <c r="R27" s="267">
        <v>209</v>
      </c>
      <c r="S27" s="264">
        <f t="shared" ref="S27:S41" si="43">IF(AND($C27="I-2",R27&gt;0),1,IF(AND($C27="I-3",R27&gt;0,Q27&gt;0),1,IF(AND($C27="I-4",R27&gt;0,Q27&gt;0),1,IF(AND($C27="",R27&gt;0,Q27&gt;0),1,0))))</f>
        <v>1</v>
      </c>
      <c r="T27" s="283">
        <v>0</v>
      </c>
      <c r="U27" s="267">
        <v>181</v>
      </c>
      <c r="V27" s="264">
        <f t="shared" ref="V27:V41" si="44">IF(AND($C27="I-2",U27&gt;0),1,IF(AND($C27="I-3",U27&gt;0,T27&gt;0),1,IF(AND($C27="I-4",U27&gt;0,T27&gt;0),1,IF(AND($C27="",U27&gt;0,T27&gt;0),1,0))))</f>
        <v>1</v>
      </c>
      <c r="W27" s="282">
        <v>0</v>
      </c>
      <c r="X27" s="267">
        <v>227</v>
      </c>
      <c r="Y27" s="264">
        <f t="shared" ref="Y27:Y41" si="45">IF(AND($C27="I-2",X27&gt;0),1,IF(AND($C27="I-3",X27&gt;0,W27&gt;0),1,IF(AND($C27="I-4",X27&gt;0,W27&gt;0),1,IF(AND($C27="",X27&gt;0,W27&gt;0),1,0))))</f>
        <v>1</v>
      </c>
      <c r="Z27" s="284">
        <v>0</v>
      </c>
      <c r="AA27" s="150">
        <v>150</v>
      </c>
      <c r="AB27" s="264">
        <f t="shared" ref="AB27:AB41" si="46">IF(AND($C27="I-2",AA27&gt;0),1,IF(AND($C27="I-3",AA27&gt;0,Z27&gt;0),1,IF(AND($C27="I-4",AA27&gt;0,Z27&gt;0),1,IF(AND($C27="",AA27&gt;0,Z27&gt;0),1,0))))</f>
        <v>1</v>
      </c>
      <c r="AC27" s="288">
        <v>0</v>
      </c>
      <c r="AD27" s="150">
        <v>174</v>
      </c>
      <c r="AE27" s="264">
        <f t="shared" ref="AE27:AE41" si="47">IF(AND($C27="I-2",AD27&gt;0),1,IF(AND($C27="I-3",AD27&gt;0,AC27&gt;0),1,IF(AND($C27="I-4",AD27&gt;0,AC27&gt;0),1,IF(AND($C27="",AD27&gt;0,AC27&gt;0),1,0))))</f>
        <v>1</v>
      </c>
      <c r="AF27" s="288">
        <v>0</v>
      </c>
      <c r="AG27" s="191">
        <v>292</v>
      </c>
      <c r="AH27" s="264">
        <f t="shared" ref="AH27:AH41" si="48">IF(AND($C27="I-2",AG27&gt;0),1,IF(AND($C27="I-3",AG27&gt;0,AF27&gt;0),1,IF(AND($C27="I-4",AG27&gt;0,AF27&gt;0),1,IF(AND($C27="",AG27&gt;0,AF27&gt;0),1,0))))</f>
        <v>1</v>
      </c>
      <c r="AI27" s="290">
        <v>0</v>
      </c>
      <c r="AJ27" s="191">
        <v>226</v>
      </c>
      <c r="AK27" s="264">
        <f t="shared" ref="AK27:AK41" si="49">IF(AND($C27="I-2",AJ27&gt;0),1,IF(AND($C27="I-3",AJ27&gt;0,AI27&gt;0),1,IF(AND($C27="I-4",AJ27&gt;0,AI27&gt;0),1,IF(AND($C27="",AJ27&gt;0,AI27&gt;0),1,0))))</f>
        <v>1</v>
      </c>
      <c r="AL27" s="290">
        <v>0</v>
      </c>
      <c r="AM27" s="191">
        <v>244</v>
      </c>
      <c r="AN27" s="264">
        <f t="shared" ref="AN27:AN41" si="50">IF(AND($C27="I-2",AM27&gt;0),1,IF(AND($C27="I-3",AM27&gt;0,AL27&gt;0),1,IF(AND($C27="I-4",AM27&gt;0,AL27&gt;0),1,IF(AND($C27="",AM27&gt;0,AL27&gt;0),1,0))))</f>
        <v>1</v>
      </c>
      <c r="AO27" s="288">
        <v>0</v>
      </c>
      <c r="AP27" s="191">
        <v>136</v>
      </c>
      <c r="AQ27" s="264">
        <f t="shared" ref="AQ27:AQ41" si="51">IF(AND($C27="I-2",AP27&gt;0),1,IF(AND($C27="I-3",AP27&gt;0,AO27&gt;0),1,IF(AND($C27="I-4",AP27&gt;0,AO27&gt;0),1,IF(AND($C27="",AP27&gt;0,AO27&gt;0),1,0))))</f>
        <v>1</v>
      </c>
    </row>
    <row r="28" spans="2:43" ht="24.95" customHeight="1" thickBot="1" x14ac:dyDescent="0.25">
      <c r="B28" s="214" t="s">
        <v>18</v>
      </c>
      <c r="C28" s="215" t="s">
        <v>149</v>
      </c>
      <c r="D28" s="225" t="s">
        <v>204</v>
      </c>
      <c r="E28" s="233">
        <f t="shared" si="39"/>
        <v>0</v>
      </c>
      <c r="F28" s="152">
        <f t="shared" si="40"/>
        <v>1455</v>
      </c>
      <c r="G28" s="239">
        <f t="shared" ref="G28:G41" si="52">(J28+M28+P28+S28+V28+Y28+AB28+AE28+AH28+AK28+AN28+AQ28)/12</f>
        <v>1</v>
      </c>
      <c r="H28" s="255">
        <v>0</v>
      </c>
      <c r="I28" s="197">
        <v>75</v>
      </c>
      <c r="J28" s="236">
        <f t="shared" si="18"/>
        <v>1</v>
      </c>
      <c r="K28" s="280">
        <v>0</v>
      </c>
      <c r="L28" s="197">
        <v>107</v>
      </c>
      <c r="M28" s="236">
        <f t="shared" si="41"/>
        <v>1</v>
      </c>
      <c r="N28" s="280">
        <v>0</v>
      </c>
      <c r="O28" s="197">
        <v>132</v>
      </c>
      <c r="P28" s="236">
        <f t="shared" si="42"/>
        <v>1</v>
      </c>
      <c r="Q28" s="255">
        <v>0</v>
      </c>
      <c r="R28" s="197">
        <v>134</v>
      </c>
      <c r="S28" s="236">
        <f t="shared" si="43"/>
        <v>1</v>
      </c>
      <c r="T28" s="280">
        <v>0</v>
      </c>
      <c r="U28" s="197">
        <v>167</v>
      </c>
      <c r="V28" s="236">
        <f t="shared" si="44"/>
        <v>1</v>
      </c>
      <c r="W28" s="255">
        <v>0</v>
      </c>
      <c r="X28" s="197">
        <v>140</v>
      </c>
      <c r="Y28" s="236">
        <f t="shared" si="45"/>
        <v>1</v>
      </c>
      <c r="Z28" s="285">
        <v>0</v>
      </c>
      <c r="AA28" s="152">
        <v>121</v>
      </c>
      <c r="AB28" s="236">
        <f t="shared" si="46"/>
        <v>1</v>
      </c>
      <c r="AC28" s="287">
        <v>0</v>
      </c>
      <c r="AD28" s="152">
        <v>112</v>
      </c>
      <c r="AE28" s="236">
        <f t="shared" si="47"/>
        <v>1</v>
      </c>
      <c r="AF28" s="287">
        <v>0</v>
      </c>
      <c r="AG28" s="152">
        <v>168</v>
      </c>
      <c r="AH28" s="236">
        <f t="shared" si="48"/>
        <v>1</v>
      </c>
      <c r="AI28" s="291">
        <v>0</v>
      </c>
      <c r="AJ28" s="152">
        <v>114</v>
      </c>
      <c r="AK28" s="236">
        <f t="shared" si="49"/>
        <v>1</v>
      </c>
      <c r="AL28" s="291">
        <v>0</v>
      </c>
      <c r="AM28" s="152">
        <v>111</v>
      </c>
      <c r="AN28" s="236">
        <f t="shared" si="50"/>
        <v>1</v>
      </c>
      <c r="AO28" s="287">
        <v>0</v>
      </c>
      <c r="AP28" s="152">
        <v>74</v>
      </c>
      <c r="AQ28" s="236">
        <f t="shared" si="51"/>
        <v>1</v>
      </c>
    </row>
    <row r="29" spans="2:43" ht="24.95" customHeight="1" thickBot="1" x14ac:dyDescent="0.25">
      <c r="B29" s="214" t="s">
        <v>19</v>
      </c>
      <c r="C29" s="215" t="s">
        <v>149</v>
      </c>
      <c r="D29" s="225" t="s">
        <v>204</v>
      </c>
      <c r="E29" s="233">
        <f t="shared" si="39"/>
        <v>1</v>
      </c>
      <c r="F29" s="152">
        <f t="shared" si="40"/>
        <v>2746</v>
      </c>
      <c r="G29" s="239">
        <f t="shared" si="52"/>
        <v>1</v>
      </c>
      <c r="H29" s="255">
        <v>0</v>
      </c>
      <c r="I29" s="197">
        <v>169</v>
      </c>
      <c r="J29" s="236">
        <f t="shared" si="18"/>
        <v>1</v>
      </c>
      <c r="K29" s="280">
        <v>0</v>
      </c>
      <c r="L29" s="197">
        <v>231</v>
      </c>
      <c r="M29" s="236">
        <f t="shared" si="41"/>
        <v>1</v>
      </c>
      <c r="N29" s="280">
        <v>0</v>
      </c>
      <c r="O29" s="197">
        <v>190</v>
      </c>
      <c r="P29" s="236">
        <f t="shared" si="42"/>
        <v>1</v>
      </c>
      <c r="Q29" s="255">
        <v>0</v>
      </c>
      <c r="R29" s="197">
        <v>182</v>
      </c>
      <c r="S29" s="236">
        <f t="shared" si="43"/>
        <v>1</v>
      </c>
      <c r="T29" s="280">
        <v>0</v>
      </c>
      <c r="U29" s="197">
        <v>293</v>
      </c>
      <c r="V29" s="236">
        <f t="shared" si="44"/>
        <v>1</v>
      </c>
      <c r="W29" s="255">
        <v>0</v>
      </c>
      <c r="X29" s="197">
        <v>277</v>
      </c>
      <c r="Y29" s="236">
        <f t="shared" si="45"/>
        <v>1</v>
      </c>
      <c r="Z29" s="285">
        <v>0</v>
      </c>
      <c r="AA29" s="152">
        <v>252</v>
      </c>
      <c r="AB29" s="236">
        <f t="shared" si="46"/>
        <v>1</v>
      </c>
      <c r="AC29" s="287">
        <v>0</v>
      </c>
      <c r="AD29" s="152">
        <v>324</v>
      </c>
      <c r="AE29" s="236">
        <f t="shared" si="47"/>
        <v>1</v>
      </c>
      <c r="AF29" s="287">
        <v>0</v>
      </c>
      <c r="AG29" s="152">
        <v>345</v>
      </c>
      <c r="AH29" s="236">
        <f t="shared" si="48"/>
        <v>1</v>
      </c>
      <c r="AI29" s="291">
        <v>0</v>
      </c>
      <c r="AJ29" s="152">
        <v>224</v>
      </c>
      <c r="AK29" s="236">
        <f t="shared" si="49"/>
        <v>1</v>
      </c>
      <c r="AL29" s="291">
        <v>1</v>
      </c>
      <c r="AM29" s="152">
        <v>161</v>
      </c>
      <c r="AN29" s="236">
        <f t="shared" si="50"/>
        <v>1</v>
      </c>
      <c r="AO29" s="287">
        <v>0</v>
      </c>
      <c r="AP29" s="152">
        <v>98</v>
      </c>
      <c r="AQ29" s="236">
        <f t="shared" si="51"/>
        <v>1</v>
      </c>
    </row>
    <row r="30" spans="2:43" ht="36" customHeight="1" thickBot="1" x14ac:dyDescent="0.25">
      <c r="B30" s="216" t="s">
        <v>172</v>
      </c>
      <c r="C30" s="211" t="s">
        <v>148</v>
      </c>
      <c r="D30" s="224" t="s">
        <v>206</v>
      </c>
      <c r="E30" s="232">
        <f t="shared" si="39"/>
        <v>27</v>
      </c>
      <c r="F30" s="222">
        <f t="shared" si="40"/>
        <v>2949</v>
      </c>
      <c r="G30" s="239">
        <f t="shared" si="52"/>
        <v>0.41666666666666669</v>
      </c>
      <c r="H30" s="230">
        <v>0</v>
      </c>
      <c r="I30" s="229">
        <v>54</v>
      </c>
      <c r="J30" s="236">
        <f t="shared" si="18"/>
        <v>0</v>
      </c>
      <c r="K30" s="232">
        <v>0</v>
      </c>
      <c r="L30" s="229">
        <v>190</v>
      </c>
      <c r="M30" s="236">
        <f t="shared" si="41"/>
        <v>0</v>
      </c>
      <c r="N30" s="232">
        <v>0</v>
      </c>
      <c r="O30" s="229">
        <v>281</v>
      </c>
      <c r="P30" s="236">
        <f t="shared" si="42"/>
        <v>0</v>
      </c>
      <c r="Q30" s="230">
        <v>0</v>
      </c>
      <c r="R30" s="229">
        <v>264</v>
      </c>
      <c r="S30" s="236">
        <f t="shared" si="43"/>
        <v>0</v>
      </c>
      <c r="T30" s="232">
        <v>0</v>
      </c>
      <c r="U30" s="229">
        <v>332</v>
      </c>
      <c r="V30" s="236">
        <f t="shared" si="44"/>
        <v>0</v>
      </c>
      <c r="W30" s="230">
        <v>1</v>
      </c>
      <c r="X30" s="229">
        <v>279</v>
      </c>
      <c r="Y30" s="236">
        <f t="shared" si="45"/>
        <v>1</v>
      </c>
      <c r="Z30" s="260">
        <v>0</v>
      </c>
      <c r="AA30" s="222">
        <v>176</v>
      </c>
      <c r="AB30" s="236">
        <f t="shared" si="46"/>
        <v>0</v>
      </c>
      <c r="AC30" s="222">
        <v>2</v>
      </c>
      <c r="AD30" s="222">
        <v>250</v>
      </c>
      <c r="AE30" s="236">
        <f t="shared" si="47"/>
        <v>1</v>
      </c>
      <c r="AF30" s="222">
        <v>18</v>
      </c>
      <c r="AG30" s="222">
        <v>376</v>
      </c>
      <c r="AH30" s="236">
        <f t="shared" si="48"/>
        <v>1</v>
      </c>
      <c r="AI30" s="222">
        <v>2</v>
      </c>
      <c r="AJ30" s="222">
        <v>314</v>
      </c>
      <c r="AK30" s="236">
        <f t="shared" si="49"/>
        <v>1</v>
      </c>
      <c r="AL30" s="222">
        <v>4</v>
      </c>
      <c r="AM30" s="222">
        <v>260</v>
      </c>
      <c r="AN30" s="236">
        <f t="shared" si="50"/>
        <v>1</v>
      </c>
      <c r="AO30" s="222">
        <v>0</v>
      </c>
      <c r="AP30" s="222">
        <v>173</v>
      </c>
      <c r="AQ30" s="236">
        <f t="shared" si="51"/>
        <v>0</v>
      </c>
    </row>
    <row r="31" spans="2:43" ht="26.25" thickBot="1" x14ac:dyDescent="0.25">
      <c r="B31" s="214" t="s">
        <v>20</v>
      </c>
      <c r="C31" s="215" t="s">
        <v>149</v>
      </c>
      <c r="D31" s="225" t="s">
        <v>204</v>
      </c>
      <c r="E31" s="233">
        <f t="shared" si="39"/>
        <v>0</v>
      </c>
      <c r="F31" s="152">
        <f t="shared" si="40"/>
        <v>2205</v>
      </c>
      <c r="G31" s="239">
        <f t="shared" si="52"/>
        <v>1</v>
      </c>
      <c r="H31" s="255">
        <v>0</v>
      </c>
      <c r="I31" s="197">
        <v>98</v>
      </c>
      <c r="J31" s="236">
        <f t="shared" si="18"/>
        <v>1</v>
      </c>
      <c r="K31" s="280">
        <v>0</v>
      </c>
      <c r="L31" s="197">
        <v>160</v>
      </c>
      <c r="M31" s="236">
        <f t="shared" si="41"/>
        <v>1</v>
      </c>
      <c r="N31" s="280">
        <v>0</v>
      </c>
      <c r="O31" s="197">
        <v>231</v>
      </c>
      <c r="P31" s="236">
        <f t="shared" si="42"/>
        <v>1</v>
      </c>
      <c r="Q31" s="255">
        <v>0</v>
      </c>
      <c r="R31" s="197">
        <v>217</v>
      </c>
      <c r="S31" s="236">
        <f t="shared" si="43"/>
        <v>1</v>
      </c>
      <c r="T31" s="280">
        <v>0</v>
      </c>
      <c r="U31" s="197">
        <v>193</v>
      </c>
      <c r="V31" s="236">
        <f t="shared" si="44"/>
        <v>1</v>
      </c>
      <c r="W31" s="255">
        <v>0</v>
      </c>
      <c r="X31" s="197">
        <v>232</v>
      </c>
      <c r="Y31" s="236">
        <f t="shared" si="45"/>
        <v>1</v>
      </c>
      <c r="Z31" s="285">
        <v>0</v>
      </c>
      <c r="AA31" s="152">
        <v>188</v>
      </c>
      <c r="AB31" s="236">
        <f t="shared" si="46"/>
        <v>1</v>
      </c>
      <c r="AC31" s="287">
        <v>0</v>
      </c>
      <c r="AD31" s="152">
        <v>187</v>
      </c>
      <c r="AE31" s="236">
        <f t="shared" si="47"/>
        <v>1</v>
      </c>
      <c r="AF31" s="287">
        <v>0</v>
      </c>
      <c r="AG31" s="152">
        <v>189</v>
      </c>
      <c r="AH31" s="236">
        <f t="shared" si="48"/>
        <v>1</v>
      </c>
      <c r="AI31" s="291">
        <v>0</v>
      </c>
      <c r="AJ31" s="152">
        <v>252</v>
      </c>
      <c r="AK31" s="236">
        <f t="shared" si="49"/>
        <v>1</v>
      </c>
      <c r="AL31" s="291">
        <v>0</v>
      </c>
      <c r="AM31" s="152">
        <v>159</v>
      </c>
      <c r="AN31" s="236">
        <f t="shared" si="50"/>
        <v>1</v>
      </c>
      <c r="AO31" s="287">
        <v>0</v>
      </c>
      <c r="AP31" s="152">
        <v>99</v>
      </c>
      <c r="AQ31" s="236">
        <f t="shared" si="51"/>
        <v>1</v>
      </c>
    </row>
    <row r="32" spans="2:43" ht="24.95" customHeight="1" thickBot="1" x14ac:dyDescent="0.25">
      <c r="B32" s="214" t="s">
        <v>21</v>
      </c>
      <c r="C32" s="215" t="s">
        <v>149</v>
      </c>
      <c r="D32" s="225" t="s">
        <v>204</v>
      </c>
      <c r="E32" s="233">
        <f t="shared" si="39"/>
        <v>0</v>
      </c>
      <c r="F32" s="152">
        <f t="shared" si="40"/>
        <v>2533</v>
      </c>
      <c r="G32" s="239">
        <f t="shared" si="52"/>
        <v>1</v>
      </c>
      <c r="H32" s="255">
        <v>0</v>
      </c>
      <c r="I32" s="197">
        <v>22</v>
      </c>
      <c r="J32" s="236">
        <f t="shared" si="18"/>
        <v>1</v>
      </c>
      <c r="K32" s="280">
        <v>0</v>
      </c>
      <c r="L32" s="197">
        <v>128</v>
      </c>
      <c r="M32" s="236">
        <f t="shared" si="41"/>
        <v>1</v>
      </c>
      <c r="N32" s="280">
        <v>0</v>
      </c>
      <c r="O32" s="197">
        <v>193</v>
      </c>
      <c r="P32" s="236">
        <f t="shared" si="42"/>
        <v>1</v>
      </c>
      <c r="Q32" s="255">
        <v>0</v>
      </c>
      <c r="R32" s="197">
        <v>261</v>
      </c>
      <c r="S32" s="236">
        <f t="shared" si="43"/>
        <v>1</v>
      </c>
      <c r="T32" s="280">
        <v>0</v>
      </c>
      <c r="U32" s="197">
        <v>295</v>
      </c>
      <c r="V32" s="236">
        <f t="shared" si="44"/>
        <v>1</v>
      </c>
      <c r="W32" s="255">
        <v>0</v>
      </c>
      <c r="X32" s="197">
        <v>290</v>
      </c>
      <c r="Y32" s="236">
        <f t="shared" si="45"/>
        <v>1</v>
      </c>
      <c r="Z32" s="285">
        <v>0</v>
      </c>
      <c r="AA32" s="152">
        <v>246</v>
      </c>
      <c r="AB32" s="236">
        <f t="shared" si="46"/>
        <v>1</v>
      </c>
      <c r="AC32" s="287">
        <v>0</v>
      </c>
      <c r="AD32" s="152">
        <v>230</v>
      </c>
      <c r="AE32" s="236">
        <f t="shared" si="47"/>
        <v>1</v>
      </c>
      <c r="AF32" s="287">
        <v>0</v>
      </c>
      <c r="AG32" s="152">
        <v>278</v>
      </c>
      <c r="AH32" s="236">
        <f t="shared" si="48"/>
        <v>1</v>
      </c>
      <c r="AI32" s="291">
        <v>0</v>
      </c>
      <c r="AJ32" s="152">
        <v>163</v>
      </c>
      <c r="AK32" s="236">
        <f t="shared" si="49"/>
        <v>1</v>
      </c>
      <c r="AL32" s="291">
        <v>0</v>
      </c>
      <c r="AM32" s="152">
        <v>224</v>
      </c>
      <c r="AN32" s="236">
        <f t="shared" si="50"/>
        <v>1</v>
      </c>
      <c r="AO32" s="287">
        <v>0</v>
      </c>
      <c r="AP32" s="152">
        <v>203</v>
      </c>
      <c r="AQ32" s="236">
        <f t="shared" si="51"/>
        <v>1</v>
      </c>
    </row>
    <row r="33" spans="2:43" ht="24.95" customHeight="1" thickBot="1" x14ac:dyDescent="0.25">
      <c r="B33" s="214" t="s">
        <v>22</v>
      </c>
      <c r="C33" s="215" t="s">
        <v>149</v>
      </c>
      <c r="D33" s="225" t="s">
        <v>204</v>
      </c>
      <c r="E33" s="233">
        <f t="shared" si="39"/>
        <v>0</v>
      </c>
      <c r="F33" s="152">
        <f t="shared" si="40"/>
        <v>2966</v>
      </c>
      <c r="G33" s="239">
        <f t="shared" si="52"/>
        <v>1</v>
      </c>
      <c r="H33" s="255">
        <v>0</v>
      </c>
      <c r="I33" s="197">
        <v>125</v>
      </c>
      <c r="J33" s="236">
        <f t="shared" si="18"/>
        <v>1</v>
      </c>
      <c r="K33" s="280">
        <v>0</v>
      </c>
      <c r="L33" s="197">
        <v>155</v>
      </c>
      <c r="M33" s="236">
        <f t="shared" si="41"/>
        <v>1</v>
      </c>
      <c r="N33" s="280">
        <v>0</v>
      </c>
      <c r="O33" s="197">
        <v>267</v>
      </c>
      <c r="P33" s="236">
        <f t="shared" si="42"/>
        <v>1</v>
      </c>
      <c r="Q33" s="255">
        <v>0</v>
      </c>
      <c r="R33" s="197">
        <v>273</v>
      </c>
      <c r="S33" s="236">
        <f t="shared" si="43"/>
        <v>1</v>
      </c>
      <c r="T33" s="280">
        <v>0</v>
      </c>
      <c r="U33" s="197">
        <v>347</v>
      </c>
      <c r="V33" s="236">
        <f t="shared" si="44"/>
        <v>1</v>
      </c>
      <c r="W33" s="255">
        <v>0</v>
      </c>
      <c r="X33" s="197">
        <v>350</v>
      </c>
      <c r="Y33" s="236">
        <f t="shared" si="45"/>
        <v>1</v>
      </c>
      <c r="Z33" s="285">
        <v>0</v>
      </c>
      <c r="AA33" s="152">
        <v>203</v>
      </c>
      <c r="AB33" s="236">
        <f t="shared" si="46"/>
        <v>1</v>
      </c>
      <c r="AC33" s="287">
        <v>0</v>
      </c>
      <c r="AD33" s="152">
        <v>261</v>
      </c>
      <c r="AE33" s="236">
        <f t="shared" si="47"/>
        <v>1</v>
      </c>
      <c r="AF33" s="287">
        <v>0</v>
      </c>
      <c r="AG33" s="152">
        <v>362</v>
      </c>
      <c r="AH33" s="236">
        <f t="shared" si="48"/>
        <v>1</v>
      </c>
      <c r="AI33" s="291">
        <v>0</v>
      </c>
      <c r="AJ33" s="152">
        <v>255</v>
      </c>
      <c r="AK33" s="236">
        <f t="shared" si="49"/>
        <v>1</v>
      </c>
      <c r="AL33" s="291">
        <v>0</v>
      </c>
      <c r="AM33" s="152">
        <v>282</v>
      </c>
      <c r="AN33" s="236">
        <f t="shared" si="50"/>
        <v>1</v>
      </c>
      <c r="AO33" s="287">
        <v>0</v>
      </c>
      <c r="AP33" s="152">
        <v>86</v>
      </c>
      <c r="AQ33" s="236">
        <f t="shared" si="51"/>
        <v>1</v>
      </c>
    </row>
    <row r="34" spans="2:43" ht="24.95" customHeight="1" thickBot="1" x14ac:dyDescent="0.25">
      <c r="B34" s="214" t="s">
        <v>23</v>
      </c>
      <c r="C34" s="215" t="s">
        <v>149</v>
      </c>
      <c r="D34" s="225" t="s">
        <v>204</v>
      </c>
      <c r="E34" s="233">
        <f t="shared" si="39"/>
        <v>0</v>
      </c>
      <c r="F34" s="152">
        <f t="shared" si="40"/>
        <v>2101</v>
      </c>
      <c r="G34" s="239">
        <f t="shared" si="52"/>
        <v>1</v>
      </c>
      <c r="H34" s="255">
        <v>0</v>
      </c>
      <c r="I34" s="197">
        <v>89</v>
      </c>
      <c r="J34" s="236">
        <f t="shared" si="18"/>
        <v>1</v>
      </c>
      <c r="K34" s="280">
        <v>0</v>
      </c>
      <c r="L34" s="197">
        <v>145</v>
      </c>
      <c r="M34" s="236">
        <f t="shared" si="41"/>
        <v>1</v>
      </c>
      <c r="N34" s="280">
        <v>0</v>
      </c>
      <c r="O34" s="197">
        <v>207</v>
      </c>
      <c r="P34" s="236">
        <f t="shared" si="42"/>
        <v>1</v>
      </c>
      <c r="Q34" s="255">
        <v>0</v>
      </c>
      <c r="R34" s="197">
        <v>162</v>
      </c>
      <c r="S34" s="236">
        <f t="shared" si="43"/>
        <v>1</v>
      </c>
      <c r="T34" s="280">
        <v>0</v>
      </c>
      <c r="U34" s="197">
        <v>150</v>
      </c>
      <c r="V34" s="236">
        <f t="shared" si="44"/>
        <v>1</v>
      </c>
      <c r="W34" s="255">
        <v>0</v>
      </c>
      <c r="X34" s="197">
        <v>209</v>
      </c>
      <c r="Y34" s="236">
        <f t="shared" si="45"/>
        <v>1</v>
      </c>
      <c r="Z34" s="285">
        <v>0</v>
      </c>
      <c r="AA34" s="152">
        <v>199</v>
      </c>
      <c r="AB34" s="236">
        <f t="shared" si="46"/>
        <v>1</v>
      </c>
      <c r="AC34" s="287">
        <v>0</v>
      </c>
      <c r="AD34" s="152">
        <v>223</v>
      </c>
      <c r="AE34" s="236">
        <f t="shared" si="47"/>
        <v>1</v>
      </c>
      <c r="AF34" s="287">
        <v>0</v>
      </c>
      <c r="AG34" s="152">
        <v>271</v>
      </c>
      <c r="AH34" s="236">
        <f t="shared" si="48"/>
        <v>1</v>
      </c>
      <c r="AI34" s="291">
        <v>0</v>
      </c>
      <c r="AJ34" s="152">
        <v>228</v>
      </c>
      <c r="AK34" s="236">
        <f t="shared" si="49"/>
        <v>1</v>
      </c>
      <c r="AL34" s="291">
        <v>0</v>
      </c>
      <c r="AM34" s="152">
        <v>154</v>
      </c>
      <c r="AN34" s="236">
        <f t="shared" si="50"/>
        <v>1</v>
      </c>
      <c r="AO34" s="287">
        <v>0</v>
      </c>
      <c r="AP34" s="152">
        <v>64</v>
      </c>
      <c r="AQ34" s="236">
        <f t="shared" si="51"/>
        <v>1</v>
      </c>
    </row>
    <row r="35" spans="2:43" ht="24.95" customHeight="1" thickBot="1" x14ac:dyDescent="0.25">
      <c r="B35" s="214" t="s">
        <v>24</v>
      </c>
      <c r="C35" s="215" t="s">
        <v>149</v>
      </c>
      <c r="D35" s="225" t="s">
        <v>204</v>
      </c>
      <c r="E35" s="233">
        <f t="shared" si="39"/>
        <v>0</v>
      </c>
      <c r="F35" s="152">
        <f t="shared" si="40"/>
        <v>1639</v>
      </c>
      <c r="G35" s="239">
        <f t="shared" si="52"/>
        <v>1</v>
      </c>
      <c r="H35" s="255">
        <v>0</v>
      </c>
      <c r="I35" s="197">
        <v>64</v>
      </c>
      <c r="J35" s="236">
        <f t="shared" si="18"/>
        <v>1</v>
      </c>
      <c r="K35" s="280">
        <v>0</v>
      </c>
      <c r="L35" s="197">
        <v>149</v>
      </c>
      <c r="M35" s="236">
        <f t="shared" si="41"/>
        <v>1</v>
      </c>
      <c r="N35" s="280">
        <v>0</v>
      </c>
      <c r="O35" s="197">
        <v>199</v>
      </c>
      <c r="P35" s="236">
        <f t="shared" si="42"/>
        <v>1</v>
      </c>
      <c r="Q35" s="255">
        <v>0</v>
      </c>
      <c r="R35" s="197">
        <v>167</v>
      </c>
      <c r="S35" s="236">
        <f t="shared" si="43"/>
        <v>1</v>
      </c>
      <c r="T35" s="280">
        <v>0</v>
      </c>
      <c r="U35" s="197">
        <v>163</v>
      </c>
      <c r="V35" s="236">
        <f t="shared" si="44"/>
        <v>1</v>
      </c>
      <c r="W35" s="255">
        <v>0</v>
      </c>
      <c r="X35" s="197">
        <v>140</v>
      </c>
      <c r="Y35" s="236">
        <f t="shared" si="45"/>
        <v>1</v>
      </c>
      <c r="Z35" s="285">
        <v>0</v>
      </c>
      <c r="AA35" s="152">
        <v>163</v>
      </c>
      <c r="AB35" s="236">
        <f t="shared" si="46"/>
        <v>1</v>
      </c>
      <c r="AC35" s="287">
        <v>0</v>
      </c>
      <c r="AD35" s="152">
        <v>86</v>
      </c>
      <c r="AE35" s="236">
        <f t="shared" si="47"/>
        <v>1</v>
      </c>
      <c r="AF35" s="287">
        <v>0</v>
      </c>
      <c r="AG35" s="152">
        <v>168</v>
      </c>
      <c r="AH35" s="236">
        <f t="shared" si="48"/>
        <v>1</v>
      </c>
      <c r="AI35" s="291">
        <v>0</v>
      </c>
      <c r="AJ35" s="152">
        <v>132</v>
      </c>
      <c r="AK35" s="236">
        <f t="shared" si="49"/>
        <v>1</v>
      </c>
      <c r="AL35" s="291">
        <v>0</v>
      </c>
      <c r="AM35" s="152">
        <v>126</v>
      </c>
      <c r="AN35" s="236">
        <f t="shared" si="50"/>
        <v>1</v>
      </c>
      <c r="AO35" s="287">
        <v>0</v>
      </c>
      <c r="AP35" s="152">
        <v>82</v>
      </c>
      <c r="AQ35" s="236">
        <f t="shared" si="51"/>
        <v>1</v>
      </c>
    </row>
    <row r="36" spans="2:43" ht="24.95" customHeight="1" thickBot="1" x14ac:dyDescent="0.25">
      <c r="B36" s="214" t="s">
        <v>25</v>
      </c>
      <c r="C36" s="215" t="s">
        <v>149</v>
      </c>
      <c r="D36" s="225" t="s">
        <v>204</v>
      </c>
      <c r="E36" s="233">
        <f t="shared" si="39"/>
        <v>0</v>
      </c>
      <c r="F36" s="152">
        <f t="shared" si="40"/>
        <v>988</v>
      </c>
      <c r="G36" s="239">
        <f t="shared" si="52"/>
        <v>1</v>
      </c>
      <c r="H36" s="255">
        <v>0</v>
      </c>
      <c r="I36" s="197">
        <v>7</v>
      </c>
      <c r="J36" s="236">
        <f t="shared" si="18"/>
        <v>1</v>
      </c>
      <c r="K36" s="280">
        <v>0</v>
      </c>
      <c r="L36" s="197">
        <v>22</v>
      </c>
      <c r="M36" s="236">
        <f t="shared" si="41"/>
        <v>1</v>
      </c>
      <c r="N36" s="280">
        <v>0</v>
      </c>
      <c r="O36" s="197">
        <v>42</v>
      </c>
      <c r="P36" s="236">
        <f t="shared" si="42"/>
        <v>1</v>
      </c>
      <c r="Q36" s="255">
        <v>0</v>
      </c>
      <c r="R36" s="197">
        <v>88</v>
      </c>
      <c r="S36" s="236">
        <f t="shared" si="43"/>
        <v>1</v>
      </c>
      <c r="T36" s="280">
        <v>0</v>
      </c>
      <c r="U36" s="197">
        <v>148</v>
      </c>
      <c r="V36" s="236">
        <f t="shared" si="44"/>
        <v>1</v>
      </c>
      <c r="W36" s="255">
        <v>0</v>
      </c>
      <c r="X36" s="197">
        <v>125</v>
      </c>
      <c r="Y36" s="236">
        <f t="shared" si="45"/>
        <v>1</v>
      </c>
      <c r="Z36" s="285">
        <v>0</v>
      </c>
      <c r="AA36" s="152">
        <v>72</v>
      </c>
      <c r="AB36" s="236">
        <f t="shared" si="46"/>
        <v>1</v>
      </c>
      <c r="AC36" s="287">
        <v>0</v>
      </c>
      <c r="AD36" s="152">
        <v>130</v>
      </c>
      <c r="AE36" s="236">
        <f t="shared" si="47"/>
        <v>1</v>
      </c>
      <c r="AF36" s="287">
        <v>0</v>
      </c>
      <c r="AG36" s="152">
        <v>116</v>
      </c>
      <c r="AH36" s="236">
        <f t="shared" si="48"/>
        <v>1</v>
      </c>
      <c r="AI36" s="291">
        <v>0</v>
      </c>
      <c r="AJ36" s="152">
        <v>106</v>
      </c>
      <c r="AK36" s="236">
        <f t="shared" si="49"/>
        <v>1</v>
      </c>
      <c r="AL36" s="291">
        <v>0</v>
      </c>
      <c r="AM36" s="152">
        <v>97</v>
      </c>
      <c r="AN36" s="236">
        <f t="shared" si="50"/>
        <v>1</v>
      </c>
      <c r="AO36" s="287">
        <v>0</v>
      </c>
      <c r="AP36" s="152">
        <v>35</v>
      </c>
      <c r="AQ36" s="236">
        <f t="shared" si="51"/>
        <v>1</v>
      </c>
    </row>
    <row r="37" spans="2:43" ht="34.5" customHeight="1" thickBot="1" x14ac:dyDescent="0.25">
      <c r="B37" s="216" t="s">
        <v>173</v>
      </c>
      <c r="C37" s="211" t="s">
        <v>147</v>
      </c>
      <c r="D37" s="224" t="s">
        <v>206</v>
      </c>
      <c r="E37" s="232">
        <f t="shared" si="39"/>
        <v>405</v>
      </c>
      <c r="F37" s="222">
        <f t="shared" si="40"/>
        <v>4083</v>
      </c>
      <c r="G37" s="239">
        <f t="shared" si="52"/>
        <v>0.33333333333333331</v>
      </c>
      <c r="H37" s="230">
        <v>0</v>
      </c>
      <c r="I37" s="229">
        <v>91</v>
      </c>
      <c r="J37" s="236">
        <f t="shared" si="18"/>
        <v>0</v>
      </c>
      <c r="K37" s="232">
        <v>0</v>
      </c>
      <c r="L37" s="229">
        <v>215</v>
      </c>
      <c r="M37" s="236">
        <f t="shared" si="41"/>
        <v>0</v>
      </c>
      <c r="N37" s="232">
        <v>0</v>
      </c>
      <c r="O37" s="229">
        <v>207</v>
      </c>
      <c r="P37" s="236">
        <f t="shared" si="42"/>
        <v>0</v>
      </c>
      <c r="Q37" s="230">
        <v>0</v>
      </c>
      <c r="R37" s="229">
        <v>241</v>
      </c>
      <c r="S37" s="236">
        <f t="shared" si="43"/>
        <v>0</v>
      </c>
      <c r="T37" s="232">
        <v>0</v>
      </c>
      <c r="U37" s="229">
        <v>336</v>
      </c>
      <c r="V37" s="236">
        <f t="shared" si="44"/>
        <v>0</v>
      </c>
      <c r="W37" s="230">
        <v>0</v>
      </c>
      <c r="X37" s="229">
        <v>520</v>
      </c>
      <c r="Y37" s="236">
        <f t="shared" si="45"/>
        <v>0</v>
      </c>
      <c r="Z37" s="260">
        <v>0</v>
      </c>
      <c r="AA37" s="222">
        <v>356</v>
      </c>
      <c r="AB37" s="236">
        <f t="shared" si="46"/>
        <v>0</v>
      </c>
      <c r="AC37" s="222">
        <v>0</v>
      </c>
      <c r="AD37" s="222">
        <v>429</v>
      </c>
      <c r="AE37" s="236">
        <f t="shared" si="47"/>
        <v>0</v>
      </c>
      <c r="AF37" s="222">
        <v>197</v>
      </c>
      <c r="AG37" s="222">
        <v>614</v>
      </c>
      <c r="AH37" s="236">
        <f t="shared" si="48"/>
        <v>1</v>
      </c>
      <c r="AI37" s="222">
        <v>61</v>
      </c>
      <c r="AJ37" s="222">
        <v>400</v>
      </c>
      <c r="AK37" s="236">
        <f t="shared" si="49"/>
        <v>1</v>
      </c>
      <c r="AL37" s="222">
        <v>70</v>
      </c>
      <c r="AM37" s="222">
        <v>439</v>
      </c>
      <c r="AN37" s="236">
        <f t="shared" si="50"/>
        <v>1</v>
      </c>
      <c r="AO37" s="222">
        <v>77</v>
      </c>
      <c r="AP37" s="222">
        <v>235</v>
      </c>
      <c r="AQ37" s="236">
        <f t="shared" si="51"/>
        <v>1</v>
      </c>
    </row>
    <row r="38" spans="2:43" ht="34.5" customHeight="1" thickBot="1" x14ac:dyDescent="0.25">
      <c r="B38" s="214" t="s">
        <v>174</v>
      </c>
      <c r="C38" s="275" t="s">
        <v>149</v>
      </c>
      <c r="D38" s="276" t="s">
        <v>206</v>
      </c>
      <c r="E38" s="233">
        <f t="shared" si="39"/>
        <v>0</v>
      </c>
      <c r="F38" s="152">
        <f t="shared" si="40"/>
        <v>2450</v>
      </c>
      <c r="G38" s="239">
        <f t="shared" si="52"/>
        <v>1</v>
      </c>
      <c r="H38" s="255">
        <v>0</v>
      </c>
      <c r="I38" s="197">
        <v>155</v>
      </c>
      <c r="J38" s="236">
        <f t="shared" si="18"/>
        <v>1</v>
      </c>
      <c r="K38" s="280">
        <v>0</v>
      </c>
      <c r="L38" s="197">
        <v>147</v>
      </c>
      <c r="M38" s="236">
        <f t="shared" si="41"/>
        <v>1</v>
      </c>
      <c r="N38" s="280">
        <v>0</v>
      </c>
      <c r="O38" s="197">
        <v>142</v>
      </c>
      <c r="P38" s="236">
        <f t="shared" si="42"/>
        <v>1</v>
      </c>
      <c r="Q38" s="255">
        <v>0</v>
      </c>
      <c r="R38" s="197">
        <v>139</v>
      </c>
      <c r="S38" s="236">
        <f t="shared" si="43"/>
        <v>1</v>
      </c>
      <c r="T38" s="280">
        <v>0</v>
      </c>
      <c r="U38" s="197">
        <v>145</v>
      </c>
      <c r="V38" s="236">
        <f t="shared" si="44"/>
        <v>1</v>
      </c>
      <c r="W38" s="255">
        <v>0</v>
      </c>
      <c r="X38" s="197">
        <v>252</v>
      </c>
      <c r="Y38" s="236">
        <f t="shared" si="45"/>
        <v>1</v>
      </c>
      <c r="Z38" s="285">
        <v>0</v>
      </c>
      <c r="AA38" s="152">
        <v>294</v>
      </c>
      <c r="AB38" s="236">
        <f t="shared" si="46"/>
        <v>1</v>
      </c>
      <c r="AC38" s="287">
        <v>0</v>
      </c>
      <c r="AD38" s="152">
        <v>256</v>
      </c>
      <c r="AE38" s="236">
        <f t="shared" si="47"/>
        <v>1</v>
      </c>
      <c r="AF38" s="287">
        <v>0</v>
      </c>
      <c r="AG38" s="152">
        <v>365</v>
      </c>
      <c r="AH38" s="236">
        <f t="shared" si="48"/>
        <v>1</v>
      </c>
      <c r="AI38" s="291">
        <v>0</v>
      </c>
      <c r="AJ38" s="152">
        <v>210</v>
      </c>
      <c r="AK38" s="236">
        <f t="shared" si="49"/>
        <v>1</v>
      </c>
      <c r="AL38" s="291">
        <v>0</v>
      </c>
      <c r="AM38" s="152">
        <v>216</v>
      </c>
      <c r="AN38" s="236">
        <f t="shared" si="50"/>
        <v>1</v>
      </c>
      <c r="AO38" s="287">
        <v>0</v>
      </c>
      <c r="AP38" s="152">
        <v>129</v>
      </c>
      <c r="AQ38" s="236">
        <f t="shared" si="51"/>
        <v>1</v>
      </c>
    </row>
    <row r="39" spans="2:43" ht="39.75" customHeight="1" thickBot="1" x14ac:dyDescent="0.25">
      <c r="B39" s="214" t="s">
        <v>26</v>
      </c>
      <c r="C39" s="215" t="s">
        <v>149</v>
      </c>
      <c r="D39" s="225" t="s">
        <v>204</v>
      </c>
      <c r="E39" s="233">
        <f t="shared" si="39"/>
        <v>0</v>
      </c>
      <c r="F39" s="152">
        <f t="shared" si="40"/>
        <v>3886</v>
      </c>
      <c r="G39" s="239">
        <f t="shared" si="52"/>
        <v>1</v>
      </c>
      <c r="H39" s="255">
        <v>0</v>
      </c>
      <c r="I39" s="197">
        <v>210</v>
      </c>
      <c r="J39" s="236">
        <f t="shared" si="18"/>
        <v>1</v>
      </c>
      <c r="K39" s="280">
        <v>0</v>
      </c>
      <c r="L39" s="197">
        <v>308</v>
      </c>
      <c r="M39" s="236">
        <f t="shared" si="41"/>
        <v>1</v>
      </c>
      <c r="N39" s="280">
        <v>0</v>
      </c>
      <c r="O39" s="197">
        <v>476</v>
      </c>
      <c r="P39" s="236">
        <f t="shared" si="42"/>
        <v>1</v>
      </c>
      <c r="Q39" s="255">
        <v>0</v>
      </c>
      <c r="R39" s="197">
        <v>320</v>
      </c>
      <c r="S39" s="236">
        <f t="shared" si="43"/>
        <v>1</v>
      </c>
      <c r="T39" s="280">
        <v>0</v>
      </c>
      <c r="U39" s="197">
        <v>345</v>
      </c>
      <c r="V39" s="236">
        <f t="shared" si="44"/>
        <v>1</v>
      </c>
      <c r="W39" s="255">
        <v>0</v>
      </c>
      <c r="X39" s="197">
        <v>295</v>
      </c>
      <c r="Y39" s="236">
        <f t="shared" si="45"/>
        <v>1</v>
      </c>
      <c r="Z39" s="285">
        <v>0</v>
      </c>
      <c r="AA39" s="152">
        <v>346</v>
      </c>
      <c r="AB39" s="236">
        <f t="shared" si="46"/>
        <v>1</v>
      </c>
      <c r="AC39" s="287">
        <v>0</v>
      </c>
      <c r="AD39" s="152">
        <v>320</v>
      </c>
      <c r="AE39" s="236">
        <f t="shared" si="47"/>
        <v>1</v>
      </c>
      <c r="AF39" s="287">
        <v>0</v>
      </c>
      <c r="AG39" s="152">
        <v>328</v>
      </c>
      <c r="AH39" s="236">
        <f t="shared" si="48"/>
        <v>1</v>
      </c>
      <c r="AI39" s="291">
        <v>0</v>
      </c>
      <c r="AJ39" s="152">
        <v>397</v>
      </c>
      <c r="AK39" s="236">
        <f t="shared" si="49"/>
        <v>1</v>
      </c>
      <c r="AL39" s="291">
        <v>0</v>
      </c>
      <c r="AM39" s="152">
        <v>324</v>
      </c>
      <c r="AN39" s="236">
        <f t="shared" si="50"/>
        <v>1</v>
      </c>
      <c r="AO39" s="287">
        <v>0</v>
      </c>
      <c r="AP39" s="152">
        <v>217</v>
      </c>
      <c r="AQ39" s="236">
        <f t="shared" si="51"/>
        <v>1</v>
      </c>
    </row>
    <row r="40" spans="2:43" ht="38.25" customHeight="1" thickBot="1" x14ac:dyDescent="0.25">
      <c r="B40" s="216" t="s">
        <v>175</v>
      </c>
      <c r="C40" s="211" t="s">
        <v>148</v>
      </c>
      <c r="D40" s="224" t="s">
        <v>206</v>
      </c>
      <c r="E40" s="232">
        <f t="shared" si="39"/>
        <v>0</v>
      </c>
      <c r="F40" s="222">
        <f t="shared" si="40"/>
        <v>6990</v>
      </c>
      <c r="G40" s="239">
        <f t="shared" si="52"/>
        <v>0</v>
      </c>
      <c r="H40" s="230">
        <v>0</v>
      </c>
      <c r="I40" s="229">
        <v>354</v>
      </c>
      <c r="J40" s="236">
        <f t="shared" si="18"/>
        <v>0</v>
      </c>
      <c r="K40" s="232">
        <v>0</v>
      </c>
      <c r="L40" s="229">
        <v>479</v>
      </c>
      <c r="M40" s="236">
        <f t="shared" si="41"/>
        <v>0</v>
      </c>
      <c r="N40" s="232">
        <v>0</v>
      </c>
      <c r="O40" s="229">
        <v>600</v>
      </c>
      <c r="P40" s="236">
        <f t="shared" si="42"/>
        <v>0</v>
      </c>
      <c r="Q40" s="230">
        <v>0</v>
      </c>
      <c r="R40" s="229">
        <v>501</v>
      </c>
      <c r="S40" s="236">
        <f t="shared" si="43"/>
        <v>0</v>
      </c>
      <c r="T40" s="232">
        <v>0</v>
      </c>
      <c r="U40" s="229">
        <v>621</v>
      </c>
      <c r="V40" s="236">
        <f t="shared" si="44"/>
        <v>0</v>
      </c>
      <c r="W40" s="230">
        <v>0</v>
      </c>
      <c r="X40" s="229">
        <v>588</v>
      </c>
      <c r="Y40" s="236">
        <f t="shared" si="45"/>
        <v>0</v>
      </c>
      <c r="Z40" s="260">
        <v>0</v>
      </c>
      <c r="AA40" s="222">
        <v>557</v>
      </c>
      <c r="AB40" s="236">
        <f t="shared" si="46"/>
        <v>0</v>
      </c>
      <c r="AC40" s="222">
        <v>0</v>
      </c>
      <c r="AD40" s="222">
        <v>476</v>
      </c>
      <c r="AE40" s="236">
        <f t="shared" si="47"/>
        <v>0</v>
      </c>
      <c r="AF40" s="222">
        <v>0</v>
      </c>
      <c r="AG40" s="222">
        <v>851</v>
      </c>
      <c r="AH40" s="236">
        <f t="shared" si="48"/>
        <v>0</v>
      </c>
      <c r="AI40" s="222">
        <v>0</v>
      </c>
      <c r="AJ40" s="222">
        <v>632</v>
      </c>
      <c r="AK40" s="236">
        <f t="shared" si="49"/>
        <v>0</v>
      </c>
      <c r="AL40" s="222">
        <v>0</v>
      </c>
      <c r="AM40" s="222">
        <v>822</v>
      </c>
      <c r="AN40" s="236">
        <f t="shared" si="50"/>
        <v>0</v>
      </c>
      <c r="AO40" s="222">
        <v>0</v>
      </c>
      <c r="AP40" s="222">
        <v>509</v>
      </c>
      <c r="AQ40" s="236">
        <f t="shared" si="51"/>
        <v>0</v>
      </c>
    </row>
    <row r="41" spans="2:43" ht="24.95" customHeight="1" thickBot="1" x14ac:dyDescent="0.25">
      <c r="B41" s="214" t="s">
        <v>27</v>
      </c>
      <c r="C41" s="268" t="s">
        <v>149</v>
      </c>
      <c r="D41" s="268" t="s">
        <v>204</v>
      </c>
      <c r="E41" s="269">
        <f t="shared" si="39"/>
        <v>0</v>
      </c>
      <c r="F41" s="196">
        <f t="shared" si="40"/>
        <v>2542</v>
      </c>
      <c r="G41" s="239">
        <f t="shared" si="52"/>
        <v>1</v>
      </c>
      <c r="H41" s="279">
        <v>0</v>
      </c>
      <c r="I41" s="270">
        <v>34</v>
      </c>
      <c r="J41" s="265">
        <f t="shared" si="18"/>
        <v>1</v>
      </c>
      <c r="K41" s="281">
        <v>0</v>
      </c>
      <c r="L41" s="270">
        <v>198</v>
      </c>
      <c r="M41" s="265">
        <f t="shared" si="41"/>
        <v>1</v>
      </c>
      <c r="N41" s="281">
        <v>0</v>
      </c>
      <c r="O41" s="270">
        <v>114</v>
      </c>
      <c r="P41" s="265">
        <f t="shared" si="42"/>
        <v>1</v>
      </c>
      <c r="Q41" s="279">
        <v>0</v>
      </c>
      <c r="R41" s="270">
        <v>122</v>
      </c>
      <c r="S41" s="265">
        <f t="shared" si="43"/>
        <v>1</v>
      </c>
      <c r="T41" s="281">
        <v>0</v>
      </c>
      <c r="U41" s="270">
        <v>217</v>
      </c>
      <c r="V41" s="265">
        <f t="shared" si="44"/>
        <v>1</v>
      </c>
      <c r="W41" s="279">
        <v>0</v>
      </c>
      <c r="X41" s="270">
        <v>301</v>
      </c>
      <c r="Y41" s="265">
        <f t="shared" si="45"/>
        <v>1</v>
      </c>
      <c r="Z41" s="286">
        <v>0</v>
      </c>
      <c r="AA41" s="193">
        <v>250</v>
      </c>
      <c r="AB41" s="265">
        <f t="shared" si="46"/>
        <v>1</v>
      </c>
      <c r="AC41" s="286">
        <v>0</v>
      </c>
      <c r="AD41" s="193">
        <v>339</v>
      </c>
      <c r="AE41" s="265">
        <f t="shared" si="47"/>
        <v>1</v>
      </c>
      <c r="AF41" s="286">
        <v>0</v>
      </c>
      <c r="AG41" s="277">
        <v>372</v>
      </c>
      <c r="AH41" s="265">
        <f t="shared" si="48"/>
        <v>1</v>
      </c>
      <c r="AI41" s="292">
        <v>0</v>
      </c>
      <c r="AJ41" s="277">
        <v>253</v>
      </c>
      <c r="AK41" s="265">
        <f t="shared" si="49"/>
        <v>1</v>
      </c>
      <c r="AL41" s="292">
        <v>0</v>
      </c>
      <c r="AM41" s="277">
        <v>213</v>
      </c>
      <c r="AN41" s="265">
        <f t="shared" si="50"/>
        <v>1</v>
      </c>
      <c r="AO41" s="295">
        <v>0</v>
      </c>
      <c r="AP41" s="278">
        <v>129</v>
      </c>
      <c r="AQ41" s="265">
        <f t="shared" si="51"/>
        <v>1</v>
      </c>
    </row>
    <row r="42" spans="2:43" ht="39.75" customHeight="1" thickBot="1" x14ac:dyDescent="0.25">
      <c r="B42" s="158" t="s">
        <v>28</v>
      </c>
      <c r="C42" s="129"/>
      <c r="D42" s="257"/>
      <c r="E42" s="249">
        <f>SUM(E43:E57)</f>
        <v>0</v>
      </c>
      <c r="F42" s="188">
        <f>SUM(F43:F57)</f>
        <v>27294</v>
      </c>
      <c r="G42" s="239">
        <f>(J42+M42+P42+S42+V42+Y42+AB42+AE42+AH42+AK42+AN42+AQ42)/12</f>
        <v>0.73333333333333328</v>
      </c>
      <c r="H42" s="189">
        <f t="shared" ref="H42:I42" si="53">SUM(H43:H57)</f>
        <v>0</v>
      </c>
      <c r="I42" s="250">
        <f t="shared" si="53"/>
        <v>948</v>
      </c>
      <c r="J42" s="247">
        <f>COUNTIF(J43:J57,1)/15</f>
        <v>0.73333333333333328</v>
      </c>
      <c r="K42" s="249">
        <f t="shared" ref="K42:L42" si="54">SUM(K43:K57)</f>
        <v>0</v>
      </c>
      <c r="L42" s="250">
        <f t="shared" si="54"/>
        <v>1629</v>
      </c>
      <c r="M42" s="247">
        <f>COUNTIF(M43:M57,1)/15</f>
        <v>0.73333333333333328</v>
      </c>
      <c r="N42" s="249">
        <f t="shared" ref="N42:O42" si="55">SUM(N43:N57)</f>
        <v>0</v>
      </c>
      <c r="O42" s="250">
        <f t="shared" si="55"/>
        <v>2150</v>
      </c>
      <c r="P42" s="247">
        <f>COUNTIF(P43:P57,1)/15</f>
        <v>0.73333333333333328</v>
      </c>
      <c r="Q42" s="148">
        <f t="shared" ref="Q42:R42" si="56">SUM(Q43:Q57)</f>
        <v>0</v>
      </c>
      <c r="R42" s="246">
        <f t="shared" si="56"/>
        <v>2102</v>
      </c>
      <c r="S42" s="247">
        <f>COUNTIF(S43:S57,1)/15</f>
        <v>0.73333333333333328</v>
      </c>
      <c r="T42" s="149">
        <f t="shared" ref="T42:U42" si="57">SUM(T43:T57)</f>
        <v>0</v>
      </c>
      <c r="U42" s="246">
        <f t="shared" si="57"/>
        <v>2457</v>
      </c>
      <c r="V42" s="247">
        <f>COUNTIF(V43:V57,1)/15</f>
        <v>0.73333333333333328</v>
      </c>
      <c r="W42" s="148">
        <f t="shared" ref="W42:X42" si="58">SUM(W43:W57)</f>
        <v>0</v>
      </c>
      <c r="X42" s="246">
        <f t="shared" si="58"/>
        <v>2718</v>
      </c>
      <c r="Y42" s="247">
        <f>COUNTIF(Y43:Y57,1)/15</f>
        <v>0.73333333333333328</v>
      </c>
      <c r="Z42" s="271">
        <f t="shared" ref="Z42:AA42" si="59">SUM(Z43:Z57)</f>
        <v>0</v>
      </c>
      <c r="AA42" s="271">
        <f t="shared" si="59"/>
        <v>2419</v>
      </c>
      <c r="AB42" s="247">
        <f>COUNTIF(AB43:AB57,1)/15</f>
        <v>0.73333333333333328</v>
      </c>
      <c r="AC42" s="148">
        <f t="shared" ref="AC42:AG42" si="60">SUM(AC43:AC57)</f>
        <v>0</v>
      </c>
      <c r="AD42" s="148">
        <f t="shared" si="60"/>
        <v>2393</v>
      </c>
      <c r="AE42" s="247">
        <f>COUNTIF(AE43:AE57,1)/15</f>
        <v>0.73333333333333328</v>
      </c>
      <c r="AF42" s="148">
        <f t="shared" si="60"/>
        <v>0</v>
      </c>
      <c r="AG42" s="148">
        <f t="shared" si="60"/>
        <v>2828</v>
      </c>
      <c r="AH42" s="247">
        <f>COUNTIF(AH43:AH57,1)/15</f>
        <v>0.73333333333333328</v>
      </c>
      <c r="AI42" s="148">
        <f t="shared" ref="AI42:AJ42" si="61">SUM(AI43:AI57)</f>
        <v>0</v>
      </c>
      <c r="AJ42" s="148">
        <f t="shared" si="61"/>
        <v>2748</v>
      </c>
      <c r="AK42" s="247">
        <f>COUNTIF(AK43:AK57,1)/15</f>
        <v>0.73333333333333328</v>
      </c>
      <c r="AL42" s="148">
        <f>SUM(AL43:AL57)</f>
        <v>0</v>
      </c>
      <c r="AM42" s="148">
        <f>SUM(AM43:AM57)</f>
        <v>2757</v>
      </c>
      <c r="AN42" s="247">
        <f>COUNTIF(AN43:AN57,1)/15</f>
        <v>0.73333333333333328</v>
      </c>
      <c r="AO42" s="148">
        <f>SUM(AO43:AO57)</f>
        <v>0</v>
      </c>
      <c r="AP42" s="146">
        <f>SUM(AP43:AP57)</f>
        <v>2145</v>
      </c>
      <c r="AQ42" s="247">
        <f>COUNTIF(AQ43:AQ57,1)/15</f>
        <v>0.73333333333333328</v>
      </c>
    </row>
    <row r="43" spans="2:43" ht="38.25" customHeight="1" thickBot="1" x14ac:dyDescent="0.25">
      <c r="B43" s="217" t="s">
        <v>176</v>
      </c>
      <c r="C43" s="218" t="s">
        <v>147</v>
      </c>
      <c r="D43" s="251" t="s">
        <v>206</v>
      </c>
      <c r="E43" s="252">
        <f t="shared" ref="E43:E57" si="62">H43+K43+N43+Q43+T43+W43+Z43+AC43+AF43+AI43+AL43+AO43</f>
        <v>0</v>
      </c>
      <c r="F43" s="223">
        <f t="shared" ref="F43:F57" si="63">I43+L43+O43+R43+U43+X43+AA43+AD43+AG43+AJ43+AM43+AP43</f>
        <v>2550</v>
      </c>
      <c r="G43" s="239">
        <f>(J43+M43+P43+S43+V43+Y43+AB43+AE43+AH43+AK43+AN43+AQ43)/12</f>
        <v>0</v>
      </c>
      <c r="H43" s="254">
        <v>0</v>
      </c>
      <c r="I43" s="253">
        <v>89</v>
      </c>
      <c r="J43" s="236">
        <f t="shared" si="18"/>
        <v>0</v>
      </c>
      <c r="K43" s="252">
        <v>0</v>
      </c>
      <c r="L43" s="253">
        <v>171</v>
      </c>
      <c r="M43" s="236">
        <f t="shared" ref="M43:M57" si="64">IF(AND($C43="I-2",L43&gt;0),1,IF(AND($C43="I-3",L43&gt;0,K43&gt;0),1,IF(AND($C43="I-4",L43&gt;0,K43&gt;0),1,IF(AND($C43="",L43&gt;0,K43&gt;0),1,0))))</f>
        <v>0</v>
      </c>
      <c r="N43" s="252">
        <v>0</v>
      </c>
      <c r="O43" s="253">
        <v>294</v>
      </c>
      <c r="P43" s="236">
        <f>IF(AND(O43&gt;0,N43&gt;0),1,0)</f>
        <v>0</v>
      </c>
      <c r="Q43" s="254">
        <v>0</v>
      </c>
      <c r="R43" s="253">
        <v>169</v>
      </c>
      <c r="S43" s="236">
        <f t="shared" ref="S43:S57" si="65">IF(AND($C43="I-2",R43&gt;0),1,IF(AND($C43="I-3",R43&gt;0,Q43&gt;0),1,IF(AND($C43="I-4",R43&gt;0,Q43&gt;0),1,IF(AND($C43="",R43&gt;0,Q43&gt;0),1,0))))</f>
        <v>0</v>
      </c>
      <c r="T43" s="252">
        <v>0</v>
      </c>
      <c r="U43" s="253">
        <v>230</v>
      </c>
      <c r="V43" s="236">
        <f t="shared" ref="V43:V57" si="66">IF(AND($C43="I-2",U43&gt;0),1,IF(AND($C43="I-3",U43&gt;0,T43&gt;0),1,IF(AND($C43="I-4",U43&gt;0,T43&gt;0),1,IF(AND($C43="",U43&gt;0,T43&gt;0),1,0))))</f>
        <v>0</v>
      </c>
      <c r="W43" s="254">
        <v>0</v>
      </c>
      <c r="X43" s="253">
        <v>254</v>
      </c>
      <c r="Y43" s="236">
        <f t="shared" ref="Y43:Y57" si="67">IF(AND($C43="I-2",X43&gt;0),1,IF(AND($C43="I-3",X43&gt;0,W43&gt;0),1,IF(AND($C43="I-4",X43&gt;0,W43&gt;0),1,IF(AND($C43="",X43&gt;0,W43&gt;0),1,0))))</f>
        <v>0</v>
      </c>
      <c r="Z43" s="259">
        <v>0</v>
      </c>
      <c r="AA43" s="223">
        <v>194</v>
      </c>
      <c r="AB43" s="236">
        <f t="shared" ref="AB43:AB57" si="68">IF(AND($C43="I-2",AA43&gt;0),1,IF(AND($C43="I-3",AA43&gt;0,Z43&gt;0),1,IF(AND($C43="I-4",AA43&gt;0,Z43&gt;0),1,IF(AND($C43="",AA43&gt;0,Z43&gt;0),1,0))))</f>
        <v>0</v>
      </c>
      <c r="AC43" s="223">
        <v>0</v>
      </c>
      <c r="AD43" s="223">
        <v>193</v>
      </c>
      <c r="AE43" s="236">
        <f t="shared" ref="AE43:AE57" si="69">IF(AND($C43="I-2",AD43&gt;0),1,IF(AND($C43="I-3",AD43&gt;0,AC43&gt;0),1,IF(AND($C43="I-4",AD43&gt;0,AC43&gt;0),1,IF(AND($C43="",AD43&gt;0,AC43&gt;0),1,0))))</f>
        <v>0</v>
      </c>
      <c r="AF43" s="223">
        <v>0</v>
      </c>
      <c r="AG43" s="223">
        <v>279</v>
      </c>
      <c r="AH43" s="294">
        <f t="shared" ref="AH43:AH57" si="70">IF(AND($C43="I-2",AG43&gt;0),1,IF(AND($C43="I-3",AG43&gt;0,AF43&gt;0),1,IF(AND($C43="I-4",AG43&gt;0,AF43&gt;0),1,IF(AND($C43="",AG43&gt;0,AF43&gt;0),1,0))))</f>
        <v>0</v>
      </c>
      <c r="AI43" s="223">
        <v>0</v>
      </c>
      <c r="AJ43" s="223">
        <v>204</v>
      </c>
      <c r="AK43" s="236">
        <f t="shared" ref="AK43:AK57" si="71">IF(AND($C43="I-2",AJ43&gt;0),1,IF(AND($C43="I-3",AJ43&gt;0,AI43&gt;0),1,IF(AND($C43="I-4",AJ43&gt;0,AI43&gt;0),1,IF(AND($C43="",AJ43&gt;0,AI43&gt;0),1,0))))</f>
        <v>0</v>
      </c>
      <c r="AL43" s="223">
        <v>0</v>
      </c>
      <c r="AM43" s="223">
        <v>272</v>
      </c>
      <c r="AN43" s="236">
        <f t="shared" ref="AN43:AN57" si="72">IF(AND($C43="I-2",AM43&gt;0),1,IF(AND($C43="I-3",AM43&gt;0,AL43&gt;0),1,IF(AND($C43="I-4",AM43&gt;0,AL43&gt;0),1,IF(AND($C43="",AM43&gt;0,AL43&gt;0),1,0))))</f>
        <v>0</v>
      </c>
      <c r="AO43" s="223">
        <v>0</v>
      </c>
      <c r="AP43" s="223">
        <v>201</v>
      </c>
      <c r="AQ43" s="236">
        <f t="shared" ref="AQ43:AQ57" si="73">IF(AND($C43="I-2",AP43&gt;0),1,IF(AND($C43="I-3",AP43&gt;0,AO43&gt;0),1,IF(AND($C43="I-4",AP43&gt;0,AO43&gt;0),1,IF(AND($C43="",AP43&gt;0,AO43&gt;0),1,0))))</f>
        <v>0</v>
      </c>
    </row>
    <row r="44" spans="2:43" ht="24.95" customHeight="1" thickBot="1" x14ac:dyDescent="0.25">
      <c r="B44" s="219" t="s">
        <v>40</v>
      </c>
      <c r="C44" s="268" t="s">
        <v>149</v>
      </c>
      <c r="D44" s="268" t="s">
        <v>204</v>
      </c>
      <c r="E44" s="233">
        <f t="shared" si="62"/>
        <v>0</v>
      </c>
      <c r="F44" s="152">
        <f t="shared" si="63"/>
        <v>1167</v>
      </c>
      <c r="G44" s="239">
        <f t="shared" ref="G44:G57" si="74">(J44+M44+P44+S44+V44+Y44+AB44+AE44+AH44+AK44+AN44+AQ44)/12</f>
        <v>1</v>
      </c>
      <c r="H44" s="255">
        <v>0</v>
      </c>
      <c r="I44" s="197">
        <v>43</v>
      </c>
      <c r="J44" s="264">
        <f t="shared" si="18"/>
        <v>1</v>
      </c>
      <c r="K44" s="280">
        <v>0</v>
      </c>
      <c r="L44" s="197">
        <v>73</v>
      </c>
      <c r="M44" s="264">
        <f t="shared" si="64"/>
        <v>1</v>
      </c>
      <c r="N44" s="280">
        <v>0</v>
      </c>
      <c r="O44" s="197">
        <v>96</v>
      </c>
      <c r="P44" s="264">
        <f t="shared" ref="P44:P58" si="75">IF(AND($C44="I-2",O44&gt;0),1,IF(AND($C44="I-3",O44&gt;0,N44&gt;0),1,IF(AND($C44="I-4",O44&gt;0,N44&gt;0),1,IF(AND($C44="",O44&gt;0,N44&gt;0),1,0))))</f>
        <v>1</v>
      </c>
      <c r="Q44" s="255">
        <v>0</v>
      </c>
      <c r="R44" s="197">
        <v>88</v>
      </c>
      <c r="S44" s="264">
        <f t="shared" si="65"/>
        <v>1</v>
      </c>
      <c r="T44" s="280">
        <v>0</v>
      </c>
      <c r="U44" s="197">
        <v>122</v>
      </c>
      <c r="V44" s="264">
        <f t="shared" si="66"/>
        <v>1</v>
      </c>
      <c r="W44" s="255">
        <v>0</v>
      </c>
      <c r="X44" s="197">
        <v>160</v>
      </c>
      <c r="Y44" s="264">
        <f t="shared" si="67"/>
        <v>1</v>
      </c>
      <c r="Z44" s="285">
        <v>0</v>
      </c>
      <c r="AA44" s="152">
        <v>102</v>
      </c>
      <c r="AB44" s="264">
        <f t="shared" si="68"/>
        <v>1</v>
      </c>
      <c r="AC44" s="287">
        <v>0</v>
      </c>
      <c r="AD44" s="152">
        <v>80</v>
      </c>
      <c r="AE44" s="264">
        <f t="shared" si="69"/>
        <v>1</v>
      </c>
      <c r="AF44" s="287">
        <v>0</v>
      </c>
      <c r="AG44" s="192">
        <v>106</v>
      </c>
      <c r="AH44" s="294">
        <f t="shared" si="70"/>
        <v>1</v>
      </c>
      <c r="AI44" s="291">
        <v>0</v>
      </c>
      <c r="AJ44" s="192">
        <v>110</v>
      </c>
      <c r="AK44" s="236">
        <f t="shared" si="71"/>
        <v>1</v>
      </c>
      <c r="AL44" s="291">
        <v>0</v>
      </c>
      <c r="AM44" s="192">
        <v>125</v>
      </c>
      <c r="AN44" s="236">
        <f t="shared" si="72"/>
        <v>1</v>
      </c>
      <c r="AO44" s="287">
        <v>0</v>
      </c>
      <c r="AP44" s="192">
        <v>62</v>
      </c>
      <c r="AQ44" s="236">
        <f t="shared" si="73"/>
        <v>1</v>
      </c>
    </row>
    <row r="45" spans="2:43" ht="24.95" customHeight="1" thickBot="1" x14ac:dyDescent="0.25">
      <c r="B45" s="219" t="s">
        <v>41</v>
      </c>
      <c r="C45" s="215" t="s">
        <v>149</v>
      </c>
      <c r="D45" s="225" t="s">
        <v>204</v>
      </c>
      <c r="E45" s="233">
        <f t="shared" si="62"/>
        <v>0</v>
      </c>
      <c r="F45" s="152">
        <f t="shared" si="63"/>
        <v>1772</v>
      </c>
      <c r="G45" s="239">
        <f t="shared" si="74"/>
        <v>1</v>
      </c>
      <c r="H45" s="255">
        <v>0</v>
      </c>
      <c r="I45" s="197">
        <v>84</v>
      </c>
      <c r="J45" s="236">
        <f t="shared" si="18"/>
        <v>1</v>
      </c>
      <c r="K45" s="280">
        <v>0</v>
      </c>
      <c r="L45" s="197">
        <v>116</v>
      </c>
      <c r="M45" s="236">
        <f t="shared" si="64"/>
        <v>1</v>
      </c>
      <c r="N45" s="280">
        <v>0</v>
      </c>
      <c r="O45" s="197">
        <v>116</v>
      </c>
      <c r="P45" s="236">
        <f t="shared" si="75"/>
        <v>1</v>
      </c>
      <c r="Q45" s="255">
        <v>0</v>
      </c>
      <c r="R45" s="228">
        <v>126</v>
      </c>
      <c r="S45" s="236">
        <f t="shared" si="65"/>
        <v>1</v>
      </c>
      <c r="T45" s="280">
        <v>0</v>
      </c>
      <c r="U45" s="228">
        <v>171</v>
      </c>
      <c r="V45" s="236">
        <f t="shared" si="66"/>
        <v>1</v>
      </c>
      <c r="W45" s="255">
        <v>0</v>
      </c>
      <c r="X45" s="228">
        <v>207</v>
      </c>
      <c r="Y45" s="236">
        <f t="shared" si="67"/>
        <v>1</v>
      </c>
      <c r="Z45" s="285">
        <v>0</v>
      </c>
      <c r="AA45" s="192">
        <v>165</v>
      </c>
      <c r="AB45" s="236">
        <f t="shared" si="68"/>
        <v>1</v>
      </c>
      <c r="AC45" s="287">
        <v>0</v>
      </c>
      <c r="AD45" s="192">
        <v>133</v>
      </c>
      <c r="AE45" s="236">
        <f t="shared" si="69"/>
        <v>1</v>
      </c>
      <c r="AF45" s="287">
        <v>0</v>
      </c>
      <c r="AG45" s="192">
        <v>170</v>
      </c>
      <c r="AH45" s="294">
        <f t="shared" si="70"/>
        <v>1</v>
      </c>
      <c r="AI45" s="291">
        <v>0</v>
      </c>
      <c r="AJ45" s="192">
        <v>189</v>
      </c>
      <c r="AK45" s="236">
        <f t="shared" si="71"/>
        <v>1</v>
      </c>
      <c r="AL45" s="291">
        <v>0</v>
      </c>
      <c r="AM45" s="192">
        <v>165</v>
      </c>
      <c r="AN45" s="236">
        <f t="shared" si="72"/>
        <v>1</v>
      </c>
      <c r="AO45" s="287">
        <v>0</v>
      </c>
      <c r="AP45" s="192">
        <v>130</v>
      </c>
      <c r="AQ45" s="236">
        <f t="shared" si="73"/>
        <v>1</v>
      </c>
    </row>
    <row r="46" spans="2:43" ht="24.95" customHeight="1" thickBot="1" x14ac:dyDescent="0.25">
      <c r="B46" s="219" t="s">
        <v>42</v>
      </c>
      <c r="C46" s="215" t="s">
        <v>149</v>
      </c>
      <c r="D46" s="225" t="s">
        <v>204</v>
      </c>
      <c r="E46" s="233">
        <f t="shared" si="62"/>
        <v>0</v>
      </c>
      <c r="F46" s="152">
        <f t="shared" si="63"/>
        <v>1620</v>
      </c>
      <c r="G46" s="239">
        <f t="shared" si="74"/>
        <v>1</v>
      </c>
      <c r="H46" s="255">
        <v>0</v>
      </c>
      <c r="I46" s="197">
        <v>66</v>
      </c>
      <c r="J46" s="236">
        <f t="shared" si="18"/>
        <v>1</v>
      </c>
      <c r="K46" s="280">
        <v>0</v>
      </c>
      <c r="L46" s="197">
        <v>118</v>
      </c>
      <c r="M46" s="236">
        <f t="shared" si="64"/>
        <v>1</v>
      </c>
      <c r="N46" s="280">
        <v>0</v>
      </c>
      <c r="O46" s="197">
        <v>122</v>
      </c>
      <c r="P46" s="236">
        <f t="shared" si="75"/>
        <v>1</v>
      </c>
      <c r="Q46" s="255">
        <v>0</v>
      </c>
      <c r="R46" s="228">
        <v>128</v>
      </c>
      <c r="S46" s="236">
        <f t="shared" si="65"/>
        <v>1</v>
      </c>
      <c r="T46" s="280">
        <v>0</v>
      </c>
      <c r="U46" s="228">
        <v>139</v>
      </c>
      <c r="V46" s="236">
        <f t="shared" si="66"/>
        <v>1</v>
      </c>
      <c r="W46" s="255">
        <v>0</v>
      </c>
      <c r="X46" s="228">
        <v>87</v>
      </c>
      <c r="Y46" s="236">
        <f t="shared" si="67"/>
        <v>1</v>
      </c>
      <c r="Z46" s="285">
        <v>0</v>
      </c>
      <c r="AA46" s="192">
        <v>154</v>
      </c>
      <c r="AB46" s="236">
        <f t="shared" si="68"/>
        <v>1</v>
      </c>
      <c r="AC46" s="287">
        <v>0</v>
      </c>
      <c r="AD46" s="192">
        <v>125</v>
      </c>
      <c r="AE46" s="236">
        <f t="shared" si="69"/>
        <v>1</v>
      </c>
      <c r="AF46" s="287">
        <v>0</v>
      </c>
      <c r="AG46" s="192">
        <v>147</v>
      </c>
      <c r="AH46" s="294">
        <f t="shared" si="70"/>
        <v>1</v>
      </c>
      <c r="AI46" s="291">
        <v>0</v>
      </c>
      <c r="AJ46" s="192">
        <v>134</v>
      </c>
      <c r="AK46" s="236">
        <f t="shared" si="71"/>
        <v>1</v>
      </c>
      <c r="AL46" s="291">
        <v>0</v>
      </c>
      <c r="AM46" s="192">
        <v>197</v>
      </c>
      <c r="AN46" s="236">
        <f t="shared" si="72"/>
        <v>1</v>
      </c>
      <c r="AO46" s="287">
        <v>0</v>
      </c>
      <c r="AP46" s="192">
        <v>203</v>
      </c>
      <c r="AQ46" s="236">
        <f t="shared" si="73"/>
        <v>1</v>
      </c>
    </row>
    <row r="47" spans="2:43" ht="24.95" customHeight="1" thickBot="1" x14ac:dyDescent="0.25">
      <c r="B47" s="219" t="s">
        <v>43</v>
      </c>
      <c r="C47" s="215" t="s">
        <v>149</v>
      </c>
      <c r="D47" s="225" t="s">
        <v>204</v>
      </c>
      <c r="E47" s="233">
        <f t="shared" si="62"/>
        <v>0</v>
      </c>
      <c r="F47" s="152">
        <f t="shared" si="63"/>
        <v>2000</v>
      </c>
      <c r="G47" s="239">
        <f t="shared" si="74"/>
        <v>1</v>
      </c>
      <c r="H47" s="255">
        <v>0</v>
      </c>
      <c r="I47" s="197">
        <v>43</v>
      </c>
      <c r="J47" s="236">
        <f t="shared" si="18"/>
        <v>1</v>
      </c>
      <c r="K47" s="280">
        <v>0</v>
      </c>
      <c r="L47" s="197">
        <v>89</v>
      </c>
      <c r="M47" s="236">
        <f t="shared" si="64"/>
        <v>1</v>
      </c>
      <c r="N47" s="280">
        <v>0</v>
      </c>
      <c r="O47" s="197">
        <v>96</v>
      </c>
      <c r="P47" s="236">
        <f t="shared" si="75"/>
        <v>1</v>
      </c>
      <c r="Q47" s="255">
        <v>0</v>
      </c>
      <c r="R47" s="228">
        <v>178</v>
      </c>
      <c r="S47" s="236">
        <f t="shared" si="65"/>
        <v>1</v>
      </c>
      <c r="T47" s="280">
        <v>0</v>
      </c>
      <c r="U47" s="228">
        <v>179</v>
      </c>
      <c r="V47" s="236">
        <f t="shared" si="66"/>
        <v>1</v>
      </c>
      <c r="W47" s="255">
        <v>0</v>
      </c>
      <c r="X47" s="228">
        <v>236</v>
      </c>
      <c r="Y47" s="236">
        <f t="shared" si="67"/>
        <v>1</v>
      </c>
      <c r="Z47" s="285">
        <v>0</v>
      </c>
      <c r="AA47" s="192">
        <v>174</v>
      </c>
      <c r="AB47" s="236">
        <f t="shared" si="68"/>
        <v>1</v>
      </c>
      <c r="AC47" s="287">
        <v>0</v>
      </c>
      <c r="AD47" s="192">
        <v>225</v>
      </c>
      <c r="AE47" s="236">
        <f t="shared" si="69"/>
        <v>1</v>
      </c>
      <c r="AF47" s="287">
        <v>0</v>
      </c>
      <c r="AG47" s="192">
        <v>173</v>
      </c>
      <c r="AH47" s="294">
        <f t="shared" si="70"/>
        <v>1</v>
      </c>
      <c r="AI47" s="291">
        <v>0</v>
      </c>
      <c r="AJ47" s="192">
        <v>228</v>
      </c>
      <c r="AK47" s="236">
        <f t="shared" si="71"/>
        <v>1</v>
      </c>
      <c r="AL47" s="291">
        <v>0</v>
      </c>
      <c r="AM47" s="192">
        <v>211</v>
      </c>
      <c r="AN47" s="236">
        <f t="shared" si="72"/>
        <v>1</v>
      </c>
      <c r="AO47" s="287">
        <v>0</v>
      </c>
      <c r="AP47" s="192">
        <v>168</v>
      </c>
      <c r="AQ47" s="236">
        <f t="shared" si="73"/>
        <v>1</v>
      </c>
    </row>
    <row r="48" spans="2:43" ht="24.95" customHeight="1" thickBot="1" x14ac:dyDescent="0.25">
      <c r="B48" s="214" t="s">
        <v>29</v>
      </c>
      <c r="C48" s="215" t="s">
        <v>149</v>
      </c>
      <c r="D48" s="225" t="s">
        <v>204</v>
      </c>
      <c r="E48" s="233">
        <f t="shared" si="62"/>
        <v>0</v>
      </c>
      <c r="F48" s="152">
        <f t="shared" si="63"/>
        <v>2974</v>
      </c>
      <c r="G48" s="239">
        <f t="shared" si="74"/>
        <v>1</v>
      </c>
      <c r="H48" s="255">
        <v>0</v>
      </c>
      <c r="I48" s="197">
        <v>101</v>
      </c>
      <c r="J48" s="236">
        <f t="shared" si="18"/>
        <v>1</v>
      </c>
      <c r="K48" s="280">
        <v>0</v>
      </c>
      <c r="L48" s="197">
        <v>136</v>
      </c>
      <c r="M48" s="236">
        <f t="shared" si="64"/>
        <v>1</v>
      </c>
      <c r="N48" s="280">
        <v>0</v>
      </c>
      <c r="O48" s="197">
        <v>181</v>
      </c>
      <c r="P48" s="236">
        <f t="shared" si="75"/>
        <v>1</v>
      </c>
      <c r="Q48" s="255">
        <v>0</v>
      </c>
      <c r="R48" s="228">
        <v>232</v>
      </c>
      <c r="S48" s="236">
        <f t="shared" si="65"/>
        <v>1</v>
      </c>
      <c r="T48" s="280">
        <v>0</v>
      </c>
      <c r="U48" s="228">
        <v>240</v>
      </c>
      <c r="V48" s="236">
        <f t="shared" si="66"/>
        <v>1</v>
      </c>
      <c r="W48" s="255">
        <v>0</v>
      </c>
      <c r="X48" s="228">
        <v>291</v>
      </c>
      <c r="Y48" s="236">
        <f t="shared" si="67"/>
        <v>1</v>
      </c>
      <c r="Z48" s="285">
        <v>0</v>
      </c>
      <c r="AA48" s="192">
        <v>263</v>
      </c>
      <c r="AB48" s="236">
        <f t="shared" si="68"/>
        <v>1</v>
      </c>
      <c r="AC48" s="287">
        <v>0</v>
      </c>
      <c r="AD48" s="192">
        <v>270</v>
      </c>
      <c r="AE48" s="236">
        <f t="shared" si="69"/>
        <v>1</v>
      </c>
      <c r="AF48" s="287">
        <v>0</v>
      </c>
      <c r="AG48" s="192">
        <v>346</v>
      </c>
      <c r="AH48" s="294">
        <f t="shared" si="70"/>
        <v>1</v>
      </c>
      <c r="AI48" s="291">
        <v>0</v>
      </c>
      <c r="AJ48" s="192">
        <v>405</v>
      </c>
      <c r="AK48" s="236">
        <f t="shared" si="71"/>
        <v>1</v>
      </c>
      <c r="AL48" s="291">
        <v>0</v>
      </c>
      <c r="AM48" s="192">
        <v>280</v>
      </c>
      <c r="AN48" s="236">
        <f t="shared" si="72"/>
        <v>1</v>
      </c>
      <c r="AO48" s="287">
        <v>0</v>
      </c>
      <c r="AP48" s="192">
        <v>229</v>
      </c>
      <c r="AQ48" s="236">
        <f t="shared" si="73"/>
        <v>1</v>
      </c>
    </row>
    <row r="49" spans="2:43" ht="24.95" customHeight="1" thickBot="1" x14ac:dyDescent="0.25">
      <c r="B49" s="214" t="s">
        <v>30</v>
      </c>
      <c r="C49" s="215" t="s">
        <v>149</v>
      </c>
      <c r="D49" s="225" t="s">
        <v>204</v>
      </c>
      <c r="E49" s="233">
        <f t="shared" si="62"/>
        <v>0</v>
      </c>
      <c r="F49" s="152">
        <f t="shared" si="63"/>
        <v>1911</v>
      </c>
      <c r="G49" s="239">
        <f t="shared" si="74"/>
        <v>1</v>
      </c>
      <c r="H49" s="255">
        <v>0</v>
      </c>
      <c r="I49" s="197">
        <v>22</v>
      </c>
      <c r="J49" s="236">
        <f t="shared" si="18"/>
        <v>1</v>
      </c>
      <c r="K49" s="280">
        <v>0</v>
      </c>
      <c r="L49" s="197">
        <v>69</v>
      </c>
      <c r="M49" s="236">
        <f t="shared" si="64"/>
        <v>1</v>
      </c>
      <c r="N49" s="280">
        <v>0</v>
      </c>
      <c r="O49" s="197">
        <v>159</v>
      </c>
      <c r="P49" s="236">
        <f t="shared" si="75"/>
        <v>1</v>
      </c>
      <c r="Q49" s="255">
        <v>0</v>
      </c>
      <c r="R49" s="228">
        <v>159</v>
      </c>
      <c r="S49" s="236">
        <f t="shared" si="65"/>
        <v>1</v>
      </c>
      <c r="T49" s="280">
        <v>0</v>
      </c>
      <c r="U49" s="228">
        <v>204</v>
      </c>
      <c r="V49" s="236">
        <f t="shared" si="66"/>
        <v>1</v>
      </c>
      <c r="W49" s="255">
        <v>0</v>
      </c>
      <c r="X49" s="228">
        <v>176</v>
      </c>
      <c r="Y49" s="236">
        <f t="shared" si="67"/>
        <v>1</v>
      </c>
      <c r="Z49" s="285">
        <v>0</v>
      </c>
      <c r="AA49" s="192">
        <v>176</v>
      </c>
      <c r="AB49" s="236">
        <f t="shared" si="68"/>
        <v>1</v>
      </c>
      <c r="AC49" s="287">
        <v>0</v>
      </c>
      <c r="AD49" s="192">
        <v>160</v>
      </c>
      <c r="AE49" s="236">
        <f t="shared" si="69"/>
        <v>1</v>
      </c>
      <c r="AF49" s="287">
        <v>0</v>
      </c>
      <c r="AG49" s="192">
        <v>240</v>
      </c>
      <c r="AH49" s="294">
        <f t="shared" si="70"/>
        <v>1</v>
      </c>
      <c r="AI49" s="291">
        <v>0</v>
      </c>
      <c r="AJ49" s="192">
        <v>194</v>
      </c>
      <c r="AK49" s="236">
        <f t="shared" si="71"/>
        <v>1</v>
      </c>
      <c r="AL49" s="291">
        <v>0</v>
      </c>
      <c r="AM49" s="192">
        <v>226</v>
      </c>
      <c r="AN49" s="236">
        <f t="shared" si="72"/>
        <v>1</v>
      </c>
      <c r="AO49" s="287">
        <v>0</v>
      </c>
      <c r="AP49" s="192">
        <v>126</v>
      </c>
      <c r="AQ49" s="236">
        <f t="shared" si="73"/>
        <v>1</v>
      </c>
    </row>
    <row r="50" spans="2:43" ht="24.95" customHeight="1" thickBot="1" x14ac:dyDescent="0.25">
      <c r="B50" s="214" t="s">
        <v>31</v>
      </c>
      <c r="C50" s="215" t="s">
        <v>149</v>
      </c>
      <c r="D50" s="225" t="s">
        <v>204</v>
      </c>
      <c r="E50" s="233">
        <f t="shared" si="62"/>
        <v>0</v>
      </c>
      <c r="F50" s="152">
        <f t="shared" si="63"/>
        <v>1632</v>
      </c>
      <c r="G50" s="239">
        <f t="shared" si="74"/>
        <v>1</v>
      </c>
      <c r="H50" s="255">
        <v>0</v>
      </c>
      <c r="I50" s="197">
        <v>53</v>
      </c>
      <c r="J50" s="236">
        <f t="shared" si="18"/>
        <v>1</v>
      </c>
      <c r="K50" s="280">
        <v>0</v>
      </c>
      <c r="L50" s="197">
        <v>86</v>
      </c>
      <c r="M50" s="236">
        <f t="shared" si="64"/>
        <v>1</v>
      </c>
      <c r="N50" s="280">
        <v>0</v>
      </c>
      <c r="O50" s="197">
        <v>114</v>
      </c>
      <c r="P50" s="236">
        <f t="shared" si="75"/>
        <v>1</v>
      </c>
      <c r="Q50" s="255">
        <v>0</v>
      </c>
      <c r="R50" s="228">
        <v>118</v>
      </c>
      <c r="S50" s="236">
        <f t="shared" si="65"/>
        <v>1</v>
      </c>
      <c r="T50" s="280">
        <v>0</v>
      </c>
      <c r="U50" s="228">
        <v>155</v>
      </c>
      <c r="V50" s="236">
        <f t="shared" si="66"/>
        <v>1</v>
      </c>
      <c r="W50" s="255">
        <v>0</v>
      </c>
      <c r="X50" s="228">
        <v>166</v>
      </c>
      <c r="Y50" s="236">
        <f t="shared" si="67"/>
        <v>1</v>
      </c>
      <c r="Z50" s="285">
        <v>0</v>
      </c>
      <c r="AA50" s="192">
        <v>169</v>
      </c>
      <c r="AB50" s="236">
        <f t="shared" si="68"/>
        <v>1</v>
      </c>
      <c r="AC50" s="287">
        <v>0</v>
      </c>
      <c r="AD50" s="192">
        <v>91</v>
      </c>
      <c r="AE50" s="236">
        <f t="shared" si="69"/>
        <v>1</v>
      </c>
      <c r="AF50" s="287">
        <v>0</v>
      </c>
      <c r="AG50" s="192">
        <v>149</v>
      </c>
      <c r="AH50" s="294">
        <f t="shared" si="70"/>
        <v>1</v>
      </c>
      <c r="AI50" s="291">
        <v>0</v>
      </c>
      <c r="AJ50" s="192">
        <v>159</v>
      </c>
      <c r="AK50" s="236">
        <f t="shared" si="71"/>
        <v>1</v>
      </c>
      <c r="AL50" s="291">
        <v>0</v>
      </c>
      <c r="AM50" s="192">
        <v>211</v>
      </c>
      <c r="AN50" s="236">
        <f t="shared" si="72"/>
        <v>1</v>
      </c>
      <c r="AO50" s="287">
        <v>0</v>
      </c>
      <c r="AP50" s="192">
        <v>161</v>
      </c>
      <c r="AQ50" s="236">
        <f t="shared" si="73"/>
        <v>1</v>
      </c>
    </row>
    <row r="51" spans="2:43" ht="27.75" customHeight="1" thickBot="1" x14ac:dyDescent="0.25">
      <c r="B51" s="214" t="s">
        <v>32</v>
      </c>
      <c r="C51" s="215" t="s">
        <v>149</v>
      </c>
      <c r="D51" s="225" t="s">
        <v>204</v>
      </c>
      <c r="E51" s="233">
        <f t="shared" si="62"/>
        <v>0</v>
      </c>
      <c r="F51" s="152">
        <f t="shared" si="63"/>
        <v>3111</v>
      </c>
      <c r="G51" s="239">
        <f t="shared" si="74"/>
        <v>1</v>
      </c>
      <c r="H51" s="255">
        <v>0</v>
      </c>
      <c r="I51" s="197">
        <v>131</v>
      </c>
      <c r="J51" s="236">
        <f t="shared" si="18"/>
        <v>1</v>
      </c>
      <c r="K51" s="280">
        <v>0</v>
      </c>
      <c r="L51" s="197">
        <v>221</v>
      </c>
      <c r="M51" s="236">
        <f t="shared" si="64"/>
        <v>1</v>
      </c>
      <c r="N51" s="280">
        <v>0</v>
      </c>
      <c r="O51" s="197">
        <v>211</v>
      </c>
      <c r="P51" s="236">
        <f t="shared" si="75"/>
        <v>1</v>
      </c>
      <c r="Q51" s="255">
        <v>0</v>
      </c>
      <c r="R51" s="228">
        <v>268</v>
      </c>
      <c r="S51" s="236">
        <f t="shared" si="65"/>
        <v>1</v>
      </c>
      <c r="T51" s="280">
        <v>0</v>
      </c>
      <c r="U51" s="228">
        <v>247</v>
      </c>
      <c r="V51" s="236">
        <f t="shared" si="66"/>
        <v>1</v>
      </c>
      <c r="W51" s="255">
        <v>0</v>
      </c>
      <c r="X51" s="228">
        <v>277</v>
      </c>
      <c r="Y51" s="236">
        <f t="shared" si="67"/>
        <v>1</v>
      </c>
      <c r="Z51" s="285">
        <v>0</v>
      </c>
      <c r="AA51" s="192">
        <v>253</v>
      </c>
      <c r="AB51" s="236">
        <f t="shared" si="68"/>
        <v>1</v>
      </c>
      <c r="AC51" s="287">
        <v>0</v>
      </c>
      <c r="AD51" s="192">
        <v>392</v>
      </c>
      <c r="AE51" s="236">
        <f t="shared" si="69"/>
        <v>1</v>
      </c>
      <c r="AF51" s="287">
        <v>0</v>
      </c>
      <c r="AG51" s="192">
        <v>316</v>
      </c>
      <c r="AH51" s="294">
        <f t="shared" si="70"/>
        <v>1</v>
      </c>
      <c r="AI51" s="291">
        <v>0</v>
      </c>
      <c r="AJ51" s="192">
        <v>285</v>
      </c>
      <c r="AK51" s="236">
        <f t="shared" si="71"/>
        <v>1</v>
      </c>
      <c r="AL51" s="291">
        <v>0</v>
      </c>
      <c r="AM51" s="192">
        <v>294</v>
      </c>
      <c r="AN51" s="236">
        <f t="shared" si="72"/>
        <v>1</v>
      </c>
      <c r="AO51" s="287">
        <v>0</v>
      </c>
      <c r="AP51" s="192">
        <v>216</v>
      </c>
      <c r="AQ51" s="236">
        <f t="shared" si="73"/>
        <v>1</v>
      </c>
    </row>
    <row r="52" spans="2:43" ht="30" customHeight="1" thickBot="1" x14ac:dyDescent="0.25">
      <c r="B52" s="216" t="s">
        <v>177</v>
      </c>
      <c r="C52" s="211" t="s">
        <v>147</v>
      </c>
      <c r="D52" s="224" t="s">
        <v>206</v>
      </c>
      <c r="E52" s="232">
        <f t="shared" si="62"/>
        <v>0</v>
      </c>
      <c r="F52" s="222">
        <f t="shared" si="63"/>
        <v>1569</v>
      </c>
      <c r="G52" s="239">
        <f t="shared" si="74"/>
        <v>0</v>
      </c>
      <c r="H52" s="230">
        <v>0</v>
      </c>
      <c r="I52" s="229">
        <v>38</v>
      </c>
      <c r="J52" s="236">
        <f t="shared" si="18"/>
        <v>0</v>
      </c>
      <c r="K52" s="232">
        <v>0</v>
      </c>
      <c r="L52" s="229">
        <v>80</v>
      </c>
      <c r="M52" s="236">
        <f t="shared" si="64"/>
        <v>0</v>
      </c>
      <c r="N52" s="232">
        <v>0</v>
      </c>
      <c r="O52" s="229">
        <v>130</v>
      </c>
      <c r="P52" s="236">
        <f t="shared" si="75"/>
        <v>0</v>
      </c>
      <c r="Q52" s="230">
        <v>0</v>
      </c>
      <c r="R52" s="229">
        <v>59</v>
      </c>
      <c r="S52" s="236">
        <f t="shared" si="65"/>
        <v>0</v>
      </c>
      <c r="T52" s="232">
        <v>0</v>
      </c>
      <c r="U52" s="229">
        <v>112</v>
      </c>
      <c r="V52" s="236">
        <f t="shared" si="66"/>
        <v>0</v>
      </c>
      <c r="W52" s="230">
        <v>0</v>
      </c>
      <c r="X52" s="229">
        <v>107</v>
      </c>
      <c r="Y52" s="236">
        <f t="shared" si="67"/>
        <v>0</v>
      </c>
      <c r="Z52" s="260">
        <v>0</v>
      </c>
      <c r="AA52" s="222">
        <v>154</v>
      </c>
      <c r="AB52" s="236">
        <f t="shared" si="68"/>
        <v>0</v>
      </c>
      <c r="AC52" s="222">
        <v>0</v>
      </c>
      <c r="AD52" s="222">
        <v>158</v>
      </c>
      <c r="AE52" s="236">
        <f t="shared" si="69"/>
        <v>0</v>
      </c>
      <c r="AF52" s="222">
        <v>0</v>
      </c>
      <c r="AG52" s="222">
        <v>204</v>
      </c>
      <c r="AH52" s="294">
        <f t="shared" si="70"/>
        <v>0</v>
      </c>
      <c r="AI52" s="222">
        <v>0</v>
      </c>
      <c r="AJ52" s="222">
        <v>217</v>
      </c>
      <c r="AK52" s="236">
        <f t="shared" si="71"/>
        <v>0</v>
      </c>
      <c r="AL52" s="222">
        <v>0</v>
      </c>
      <c r="AM52" s="222">
        <v>146</v>
      </c>
      <c r="AN52" s="236">
        <f t="shared" si="72"/>
        <v>0</v>
      </c>
      <c r="AO52" s="222">
        <v>0</v>
      </c>
      <c r="AP52" s="222">
        <v>164</v>
      </c>
      <c r="AQ52" s="236">
        <f t="shared" si="73"/>
        <v>0</v>
      </c>
    </row>
    <row r="53" spans="2:43" ht="43.5" customHeight="1" thickBot="1" x14ac:dyDescent="0.25">
      <c r="B53" s="214" t="s">
        <v>33</v>
      </c>
      <c r="C53" s="215" t="s">
        <v>149</v>
      </c>
      <c r="D53" s="225" t="s">
        <v>204</v>
      </c>
      <c r="E53" s="233">
        <f t="shared" si="62"/>
        <v>0</v>
      </c>
      <c r="F53" s="152">
        <f t="shared" si="63"/>
        <v>1349</v>
      </c>
      <c r="G53" s="239">
        <f t="shared" si="74"/>
        <v>1</v>
      </c>
      <c r="H53" s="255">
        <v>0</v>
      </c>
      <c r="I53" s="197">
        <v>74</v>
      </c>
      <c r="J53" s="236">
        <f t="shared" si="18"/>
        <v>1</v>
      </c>
      <c r="K53" s="280">
        <v>0</v>
      </c>
      <c r="L53" s="197">
        <v>100</v>
      </c>
      <c r="M53" s="236">
        <f t="shared" si="64"/>
        <v>1</v>
      </c>
      <c r="N53" s="280">
        <v>0</v>
      </c>
      <c r="O53" s="197">
        <v>95</v>
      </c>
      <c r="P53" s="236">
        <f t="shared" si="75"/>
        <v>1</v>
      </c>
      <c r="Q53" s="255">
        <v>0</v>
      </c>
      <c r="R53" s="197">
        <v>112</v>
      </c>
      <c r="S53" s="236">
        <f t="shared" si="65"/>
        <v>1</v>
      </c>
      <c r="T53" s="280">
        <v>0</v>
      </c>
      <c r="U53" s="197">
        <v>126</v>
      </c>
      <c r="V53" s="236">
        <f t="shared" si="66"/>
        <v>1</v>
      </c>
      <c r="W53" s="255">
        <v>0</v>
      </c>
      <c r="X53" s="197">
        <v>127</v>
      </c>
      <c r="Y53" s="236">
        <f t="shared" si="67"/>
        <v>1</v>
      </c>
      <c r="Z53" s="285">
        <v>0</v>
      </c>
      <c r="AA53" s="152">
        <v>131</v>
      </c>
      <c r="AB53" s="236">
        <f t="shared" si="68"/>
        <v>1</v>
      </c>
      <c r="AC53" s="287">
        <v>0</v>
      </c>
      <c r="AD53" s="152">
        <v>133</v>
      </c>
      <c r="AE53" s="236">
        <f t="shared" si="69"/>
        <v>1</v>
      </c>
      <c r="AF53" s="287">
        <v>0</v>
      </c>
      <c r="AG53" s="152">
        <v>127</v>
      </c>
      <c r="AH53" s="294">
        <f t="shared" si="70"/>
        <v>1</v>
      </c>
      <c r="AI53" s="291">
        <v>0</v>
      </c>
      <c r="AJ53" s="152">
        <v>114</v>
      </c>
      <c r="AK53" s="236">
        <f t="shared" si="71"/>
        <v>1</v>
      </c>
      <c r="AL53" s="291">
        <v>0</v>
      </c>
      <c r="AM53" s="152">
        <v>119</v>
      </c>
      <c r="AN53" s="236">
        <f t="shared" si="72"/>
        <v>1</v>
      </c>
      <c r="AO53" s="287">
        <v>0</v>
      </c>
      <c r="AP53" s="152">
        <v>91</v>
      </c>
      <c r="AQ53" s="236">
        <f t="shared" si="73"/>
        <v>1</v>
      </c>
    </row>
    <row r="54" spans="2:43" ht="39.75" customHeight="1" thickBot="1" x14ac:dyDescent="0.25">
      <c r="B54" s="216" t="s">
        <v>34</v>
      </c>
      <c r="C54" s="211" t="s">
        <v>147</v>
      </c>
      <c r="D54" s="226" t="s">
        <v>204</v>
      </c>
      <c r="E54" s="232">
        <f t="shared" si="62"/>
        <v>0</v>
      </c>
      <c r="F54" s="222">
        <f t="shared" si="63"/>
        <v>3044</v>
      </c>
      <c r="G54" s="239">
        <f t="shared" si="74"/>
        <v>0</v>
      </c>
      <c r="H54" s="230">
        <v>0</v>
      </c>
      <c r="I54" s="229">
        <v>91</v>
      </c>
      <c r="J54" s="236">
        <f t="shared" si="18"/>
        <v>0</v>
      </c>
      <c r="K54" s="232">
        <v>0</v>
      </c>
      <c r="L54" s="229">
        <v>186</v>
      </c>
      <c r="M54" s="236">
        <f t="shared" si="64"/>
        <v>0</v>
      </c>
      <c r="N54" s="232">
        <v>0</v>
      </c>
      <c r="O54" s="229">
        <v>328</v>
      </c>
      <c r="P54" s="236">
        <f t="shared" si="75"/>
        <v>0</v>
      </c>
      <c r="Q54" s="230">
        <v>0</v>
      </c>
      <c r="R54" s="229">
        <v>286</v>
      </c>
      <c r="S54" s="236">
        <f t="shared" si="65"/>
        <v>0</v>
      </c>
      <c r="T54" s="232">
        <v>0</v>
      </c>
      <c r="U54" s="229">
        <v>311</v>
      </c>
      <c r="V54" s="236">
        <f t="shared" si="66"/>
        <v>0</v>
      </c>
      <c r="W54" s="230">
        <v>0</v>
      </c>
      <c r="X54" s="229">
        <v>358</v>
      </c>
      <c r="Y54" s="236">
        <f t="shared" si="67"/>
        <v>0</v>
      </c>
      <c r="Z54" s="260">
        <v>0</v>
      </c>
      <c r="AA54" s="222">
        <v>285</v>
      </c>
      <c r="AB54" s="236">
        <f t="shared" si="68"/>
        <v>0</v>
      </c>
      <c r="AC54" s="222">
        <v>0</v>
      </c>
      <c r="AD54" s="222">
        <v>173</v>
      </c>
      <c r="AE54" s="236">
        <f t="shared" si="69"/>
        <v>0</v>
      </c>
      <c r="AF54" s="222">
        <v>0</v>
      </c>
      <c r="AG54" s="222">
        <v>289</v>
      </c>
      <c r="AH54" s="294">
        <f t="shared" si="70"/>
        <v>0</v>
      </c>
      <c r="AI54" s="222">
        <v>0</v>
      </c>
      <c r="AJ54" s="222">
        <v>280</v>
      </c>
      <c r="AK54" s="236">
        <f t="shared" si="71"/>
        <v>0</v>
      </c>
      <c r="AL54" s="222">
        <v>0</v>
      </c>
      <c r="AM54" s="222">
        <v>264</v>
      </c>
      <c r="AN54" s="236">
        <f t="shared" si="72"/>
        <v>0</v>
      </c>
      <c r="AO54" s="222">
        <v>0</v>
      </c>
      <c r="AP54" s="222">
        <v>193</v>
      </c>
      <c r="AQ54" s="236">
        <f t="shared" si="73"/>
        <v>0</v>
      </c>
    </row>
    <row r="55" spans="2:43" ht="31.5" customHeight="1" thickBot="1" x14ac:dyDescent="0.25">
      <c r="B55" s="216" t="s">
        <v>178</v>
      </c>
      <c r="C55" s="211" t="s">
        <v>147</v>
      </c>
      <c r="D55" s="224" t="s">
        <v>206</v>
      </c>
      <c r="E55" s="232">
        <f t="shared" si="62"/>
        <v>0</v>
      </c>
      <c r="F55" s="222">
        <f t="shared" si="63"/>
        <v>1507</v>
      </c>
      <c r="G55" s="239">
        <f t="shared" si="74"/>
        <v>0</v>
      </c>
      <c r="H55" s="230">
        <v>0</v>
      </c>
      <c r="I55" s="229">
        <v>57</v>
      </c>
      <c r="J55" s="236">
        <f t="shared" si="18"/>
        <v>0</v>
      </c>
      <c r="K55" s="232">
        <v>0</v>
      </c>
      <c r="L55" s="229">
        <v>104</v>
      </c>
      <c r="M55" s="236">
        <f t="shared" si="64"/>
        <v>0</v>
      </c>
      <c r="N55" s="232">
        <v>0</v>
      </c>
      <c r="O55" s="229">
        <v>156</v>
      </c>
      <c r="P55" s="236">
        <f t="shared" si="75"/>
        <v>0</v>
      </c>
      <c r="Q55" s="230">
        <v>0</v>
      </c>
      <c r="R55" s="229">
        <v>98</v>
      </c>
      <c r="S55" s="236">
        <f t="shared" si="65"/>
        <v>0</v>
      </c>
      <c r="T55" s="232">
        <v>0</v>
      </c>
      <c r="U55" s="229">
        <v>129</v>
      </c>
      <c r="V55" s="236">
        <f t="shared" si="66"/>
        <v>0</v>
      </c>
      <c r="W55" s="230">
        <v>0</v>
      </c>
      <c r="X55" s="229">
        <v>173</v>
      </c>
      <c r="Y55" s="236">
        <f t="shared" si="67"/>
        <v>0</v>
      </c>
      <c r="Z55" s="260">
        <v>0</v>
      </c>
      <c r="AA55" s="222">
        <v>108</v>
      </c>
      <c r="AB55" s="236">
        <f t="shared" si="68"/>
        <v>0</v>
      </c>
      <c r="AC55" s="222">
        <v>0</v>
      </c>
      <c r="AD55" s="222">
        <v>171</v>
      </c>
      <c r="AE55" s="236">
        <f t="shared" si="69"/>
        <v>0</v>
      </c>
      <c r="AF55" s="222">
        <v>0</v>
      </c>
      <c r="AG55" s="222">
        <v>150</v>
      </c>
      <c r="AH55" s="294">
        <f t="shared" si="70"/>
        <v>0</v>
      </c>
      <c r="AI55" s="222">
        <v>0</v>
      </c>
      <c r="AJ55" s="222">
        <v>104</v>
      </c>
      <c r="AK55" s="236">
        <f t="shared" si="71"/>
        <v>0</v>
      </c>
      <c r="AL55" s="222">
        <v>0</v>
      </c>
      <c r="AM55" s="222">
        <v>142</v>
      </c>
      <c r="AN55" s="236">
        <f t="shared" si="72"/>
        <v>0</v>
      </c>
      <c r="AO55" s="222">
        <v>0</v>
      </c>
      <c r="AP55" s="222">
        <v>115</v>
      </c>
      <c r="AQ55" s="236">
        <f t="shared" si="73"/>
        <v>0</v>
      </c>
    </row>
    <row r="56" spans="2:43" ht="47.25" customHeight="1" thickBot="1" x14ac:dyDescent="0.25">
      <c r="B56" s="214" t="s">
        <v>35</v>
      </c>
      <c r="C56" s="215" t="s">
        <v>149</v>
      </c>
      <c r="D56" s="225" t="s">
        <v>204</v>
      </c>
      <c r="E56" s="233">
        <f t="shared" si="62"/>
        <v>0</v>
      </c>
      <c r="F56" s="152">
        <f t="shared" si="63"/>
        <v>468</v>
      </c>
      <c r="G56" s="239">
        <f t="shared" si="74"/>
        <v>1</v>
      </c>
      <c r="H56" s="255">
        <v>0</v>
      </c>
      <c r="I56" s="197">
        <v>37</v>
      </c>
      <c r="J56" s="236">
        <f t="shared" si="18"/>
        <v>1</v>
      </c>
      <c r="K56" s="280">
        <v>0</v>
      </c>
      <c r="L56" s="197">
        <v>54</v>
      </c>
      <c r="M56" s="236">
        <f t="shared" si="64"/>
        <v>1</v>
      </c>
      <c r="N56" s="280">
        <v>0</v>
      </c>
      <c r="O56" s="197">
        <v>16</v>
      </c>
      <c r="P56" s="236">
        <f t="shared" si="75"/>
        <v>1</v>
      </c>
      <c r="Q56" s="293">
        <v>0</v>
      </c>
      <c r="R56" s="228">
        <v>43</v>
      </c>
      <c r="S56" s="236">
        <f t="shared" si="65"/>
        <v>1</v>
      </c>
      <c r="T56" s="280">
        <v>0</v>
      </c>
      <c r="U56" s="228">
        <v>44</v>
      </c>
      <c r="V56" s="236">
        <f t="shared" si="66"/>
        <v>1</v>
      </c>
      <c r="W56" s="255">
        <v>0</v>
      </c>
      <c r="X56" s="228">
        <v>38</v>
      </c>
      <c r="Y56" s="236">
        <f t="shared" si="67"/>
        <v>1</v>
      </c>
      <c r="Z56" s="285">
        <v>0</v>
      </c>
      <c r="AA56" s="192">
        <v>36</v>
      </c>
      <c r="AB56" s="236">
        <f t="shared" si="68"/>
        <v>1</v>
      </c>
      <c r="AC56" s="287">
        <v>0</v>
      </c>
      <c r="AD56" s="192">
        <v>35</v>
      </c>
      <c r="AE56" s="236">
        <f t="shared" si="69"/>
        <v>1</v>
      </c>
      <c r="AF56" s="287">
        <v>0</v>
      </c>
      <c r="AG56" s="192">
        <v>46</v>
      </c>
      <c r="AH56" s="294">
        <f t="shared" si="70"/>
        <v>1</v>
      </c>
      <c r="AI56" s="291">
        <v>0</v>
      </c>
      <c r="AJ56" s="192">
        <v>55</v>
      </c>
      <c r="AK56" s="236">
        <f t="shared" si="71"/>
        <v>1</v>
      </c>
      <c r="AL56" s="291">
        <v>0</v>
      </c>
      <c r="AM56" s="192">
        <v>38</v>
      </c>
      <c r="AN56" s="236">
        <f t="shared" si="72"/>
        <v>1</v>
      </c>
      <c r="AO56" s="287">
        <v>0</v>
      </c>
      <c r="AP56" s="192">
        <v>26</v>
      </c>
      <c r="AQ56" s="236">
        <f t="shared" si="73"/>
        <v>1</v>
      </c>
    </row>
    <row r="57" spans="2:43" ht="42" customHeight="1" thickBot="1" x14ac:dyDescent="0.25">
      <c r="B57" s="220" t="s">
        <v>36</v>
      </c>
      <c r="C57" s="221" t="s">
        <v>149</v>
      </c>
      <c r="D57" s="227" t="s">
        <v>204</v>
      </c>
      <c r="E57" s="234">
        <f t="shared" si="62"/>
        <v>0</v>
      </c>
      <c r="F57" s="157">
        <f t="shared" si="63"/>
        <v>620</v>
      </c>
      <c r="G57" s="239">
        <f t="shared" si="74"/>
        <v>1</v>
      </c>
      <c r="H57" s="286">
        <v>0</v>
      </c>
      <c r="I57" s="235">
        <v>19</v>
      </c>
      <c r="J57" s="236">
        <f t="shared" si="18"/>
        <v>1</v>
      </c>
      <c r="K57" s="289">
        <v>0</v>
      </c>
      <c r="L57" s="235">
        <v>26</v>
      </c>
      <c r="M57" s="236">
        <f t="shared" si="64"/>
        <v>1</v>
      </c>
      <c r="N57" s="289">
        <v>0</v>
      </c>
      <c r="O57" s="235">
        <v>36</v>
      </c>
      <c r="P57" s="236">
        <f t="shared" si="75"/>
        <v>1</v>
      </c>
      <c r="Q57" s="292">
        <v>0</v>
      </c>
      <c r="R57" s="235">
        <v>38</v>
      </c>
      <c r="S57" s="236">
        <f t="shared" si="65"/>
        <v>1</v>
      </c>
      <c r="T57" s="289">
        <v>0</v>
      </c>
      <c r="U57" s="235">
        <v>48</v>
      </c>
      <c r="V57" s="236">
        <f t="shared" si="66"/>
        <v>1</v>
      </c>
      <c r="W57" s="286">
        <v>0</v>
      </c>
      <c r="X57" s="235">
        <v>61</v>
      </c>
      <c r="Y57" s="236">
        <f t="shared" si="67"/>
        <v>1</v>
      </c>
      <c r="Z57" s="286">
        <v>0</v>
      </c>
      <c r="AA57" s="193">
        <v>55</v>
      </c>
      <c r="AB57" s="236">
        <f t="shared" si="68"/>
        <v>1</v>
      </c>
      <c r="AC57" s="286">
        <v>0</v>
      </c>
      <c r="AD57" s="193">
        <v>54</v>
      </c>
      <c r="AE57" s="236">
        <f t="shared" si="69"/>
        <v>1</v>
      </c>
      <c r="AF57" s="286">
        <v>0</v>
      </c>
      <c r="AG57" s="193">
        <v>86</v>
      </c>
      <c r="AH57" s="294">
        <f t="shared" si="70"/>
        <v>1</v>
      </c>
      <c r="AI57" s="292">
        <v>0</v>
      </c>
      <c r="AJ57" s="193">
        <v>70</v>
      </c>
      <c r="AK57" s="236">
        <f t="shared" si="71"/>
        <v>1</v>
      </c>
      <c r="AL57" s="292">
        <v>0</v>
      </c>
      <c r="AM57" s="193">
        <v>67</v>
      </c>
      <c r="AN57" s="236">
        <f t="shared" si="72"/>
        <v>1</v>
      </c>
      <c r="AO57" s="286">
        <v>0</v>
      </c>
      <c r="AP57" s="193">
        <v>60</v>
      </c>
      <c r="AQ57" s="236">
        <f t="shared" si="73"/>
        <v>1</v>
      </c>
    </row>
    <row r="58" spans="2:43" x14ac:dyDescent="0.35">
      <c r="B58" s="185" t="s">
        <v>218</v>
      </c>
      <c r="C58" s="128"/>
      <c r="D58" s="128"/>
      <c r="P58" s="1">
        <f t="shared" si="75"/>
        <v>0</v>
      </c>
    </row>
    <row r="59" spans="2:43" x14ac:dyDescent="0.35">
      <c r="B59" s="185"/>
    </row>
    <row r="60" spans="2:43" x14ac:dyDescent="0.35">
      <c r="B60" s="185" t="s">
        <v>207</v>
      </c>
    </row>
    <row r="61" spans="2:43" x14ac:dyDescent="0.35">
      <c r="B61" s="185" t="s">
        <v>208</v>
      </c>
      <c r="J61" s="1"/>
    </row>
    <row r="62" spans="2:43" x14ac:dyDescent="0.35">
      <c r="B62" s="186"/>
    </row>
    <row r="63" spans="2:43" x14ac:dyDescent="0.35">
      <c r="B63" s="187"/>
    </row>
    <row r="64" spans="2:43" x14ac:dyDescent="0.35">
      <c r="B64" s="187"/>
    </row>
    <row r="65" spans="2:2" x14ac:dyDescent="0.35">
      <c r="B65" s="187"/>
    </row>
  </sheetData>
  <mergeCells count="15">
    <mergeCell ref="AL7:AN7"/>
    <mergeCell ref="AO7:AQ7"/>
    <mergeCell ref="C7:C8"/>
    <mergeCell ref="AI7:AK7"/>
    <mergeCell ref="AF7:AH7"/>
    <mergeCell ref="H7:J7"/>
    <mergeCell ref="K7:M7"/>
    <mergeCell ref="N7:P7"/>
    <mergeCell ref="AC7:AE7"/>
    <mergeCell ref="E7:G7"/>
    <mergeCell ref="B7:B8"/>
    <mergeCell ref="Z7:AB7"/>
    <mergeCell ref="W7:Y7"/>
    <mergeCell ref="Q7:S7"/>
    <mergeCell ref="T7:V7"/>
  </mergeCells>
  <phoneticPr fontId="30" type="noConversion"/>
  <conditionalFormatting sqref="J9:J57">
    <cfRule type="colorScale" priority="74">
      <colorScale>
        <cfvo type="percent" val="0"/>
        <cfvo type="percent" val="100"/>
        <color rgb="FFFF0000"/>
        <color rgb="FF00B050"/>
      </colorScale>
    </cfRule>
  </conditionalFormatting>
  <conditionalFormatting sqref="M9:M57">
    <cfRule type="colorScale" priority="71">
      <colorScale>
        <cfvo type="percent" val="0"/>
        <cfvo type="percent" val="100"/>
        <color rgb="FFFF0000"/>
        <color rgb="FF00B050"/>
      </colorScale>
    </cfRule>
  </conditionalFormatting>
  <conditionalFormatting sqref="P9:P57">
    <cfRule type="colorScale" priority="70">
      <colorScale>
        <cfvo type="percent" val="0"/>
        <cfvo type="percent" val="100"/>
        <color rgb="FFFF0000"/>
        <color rgb="FF00B050"/>
      </colorScale>
    </cfRule>
  </conditionalFormatting>
  <conditionalFormatting sqref="S9:S57">
    <cfRule type="colorScale" priority="69">
      <colorScale>
        <cfvo type="percent" val="0"/>
        <cfvo type="percent" val="100"/>
        <color rgb="FFFF0000"/>
        <color rgb="FF00B050"/>
      </colorScale>
    </cfRule>
  </conditionalFormatting>
  <conditionalFormatting sqref="V9:V57">
    <cfRule type="colorScale" priority="68">
      <colorScale>
        <cfvo type="percent" val="0"/>
        <cfvo type="percent" val="100"/>
        <color rgb="FFFF0000"/>
        <color rgb="FF00B050"/>
      </colorScale>
    </cfRule>
  </conditionalFormatting>
  <conditionalFormatting sqref="Y9:Y57">
    <cfRule type="colorScale" priority="67">
      <colorScale>
        <cfvo type="percent" val="0"/>
        <cfvo type="percent" val="100"/>
        <color rgb="FFFF0000"/>
        <color rgb="FF00B050"/>
      </colorScale>
    </cfRule>
  </conditionalFormatting>
  <conditionalFormatting sqref="G9:G57">
    <cfRule type="colorScale" priority="66">
      <colorScale>
        <cfvo type="percent" val="0"/>
        <cfvo type="percent" val="100"/>
        <color rgb="FFFF0000"/>
        <color rgb="FF00B050"/>
      </colorScale>
    </cfRule>
  </conditionalFormatting>
  <conditionalFormatting sqref="AB9:AB57">
    <cfRule type="colorScale" priority="64">
      <colorScale>
        <cfvo type="percent" val="0"/>
        <cfvo type="percent" val="100"/>
        <color rgb="FFFF0000"/>
        <color rgb="FF00B050"/>
      </colorScale>
    </cfRule>
  </conditionalFormatting>
  <conditionalFormatting sqref="AE9:AE57">
    <cfRule type="colorScale" priority="60">
      <colorScale>
        <cfvo type="percent" val="0"/>
        <cfvo type="percent" val="100"/>
        <color rgb="FFFF0000"/>
        <color rgb="FF00B050"/>
      </colorScale>
    </cfRule>
  </conditionalFormatting>
  <conditionalFormatting sqref="AH11:AH25">
    <cfRule type="colorScale" priority="51">
      <colorScale>
        <cfvo type="percent" val="0"/>
        <cfvo type="percent" val="100"/>
        <color rgb="FFFF0000"/>
        <color rgb="FF00B050"/>
      </colorScale>
    </cfRule>
  </conditionalFormatting>
  <conditionalFormatting sqref="AK11:AK25">
    <cfRule type="colorScale" priority="50">
      <colorScale>
        <cfvo type="percent" val="0"/>
        <cfvo type="percent" val="100"/>
        <color rgb="FFFF0000"/>
        <color rgb="FF00B050"/>
      </colorScale>
    </cfRule>
  </conditionalFormatting>
  <conditionalFormatting sqref="AN11:AN25">
    <cfRule type="colorScale" priority="49">
      <colorScale>
        <cfvo type="percent" val="0"/>
        <cfvo type="percent" val="100"/>
        <color rgb="FFFF0000"/>
        <color rgb="FF00B050"/>
      </colorScale>
    </cfRule>
  </conditionalFormatting>
  <conditionalFormatting sqref="AQ11:AQ25">
    <cfRule type="colorScale" priority="48">
      <colorScale>
        <cfvo type="percent" val="0"/>
        <cfvo type="percent" val="100"/>
        <color rgb="FFFF0000"/>
        <color rgb="FF00B050"/>
      </colorScale>
    </cfRule>
  </conditionalFormatting>
  <conditionalFormatting sqref="AH26:AH41">
    <cfRule type="colorScale" priority="47">
      <colorScale>
        <cfvo type="percent" val="0"/>
        <cfvo type="percent" val="100"/>
        <color rgb="FFFF0000"/>
        <color rgb="FF00B050"/>
      </colorScale>
    </cfRule>
  </conditionalFormatting>
  <conditionalFormatting sqref="AK26:AK41">
    <cfRule type="colorScale" priority="46">
      <colorScale>
        <cfvo type="percent" val="0"/>
        <cfvo type="percent" val="100"/>
        <color rgb="FFFF0000"/>
        <color rgb="FF00B050"/>
      </colorScale>
    </cfRule>
  </conditionalFormatting>
  <conditionalFormatting sqref="AN26:AN41">
    <cfRule type="colorScale" priority="45">
      <colorScale>
        <cfvo type="percent" val="0"/>
        <cfvo type="percent" val="100"/>
        <color rgb="FFFF0000"/>
        <color rgb="FF00B050"/>
      </colorScale>
    </cfRule>
  </conditionalFormatting>
  <conditionalFormatting sqref="AQ26:AQ41">
    <cfRule type="colorScale" priority="44">
      <colorScale>
        <cfvo type="percent" val="0"/>
        <cfvo type="percent" val="100"/>
        <color rgb="FFFF0000"/>
        <color rgb="FF00B050"/>
      </colorScale>
    </cfRule>
  </conditionalFormatting>
  <conditionalFormatting sqref="AH42">
    <cfRule type="colorScale" priority="43">
      <colorScale>
        <cfvo type="percent" val="0"/>
        <cfvo type="percent" val="100"/>
        <color rgb="FFFF0000"/>
        <color rgb="FF00B050"/>
      </colorScale>
    </cfRule>
  </conditionalFormatting>
  <conditionalFormatting sqref="AH43:AH57">
    <cfRule type="colorScale" priority="38">
      <colorScale>
        <cfvo type="percent" val="0"/>
        <cfvo type="percent" val="100"/>
        <color rgb="FFFF0000"/>
        <color rgb="FF00B050"/>
      </colorScale>
    </cfRule>
    <cfRule type="cellIs" dxfId="31" priority="37" operator="greaterThan">
      <formula>0</formula>
    </cfRule>
    <cfRule type="colorScale" priority="4">
      <colorScale>
        <cfvo type="percent" val="0"/>
        <cfvo type="percent" val="100"/>
        <color rgb="FFCC0000"/>
        <color rgb="FF339933"/>
      </colorScale>
    </cfRule>
  </conditionalFormatting>
  <conditionalFormatting sqref="AH42:AH57">
    <cfRule type="colorScale" priority="36">
      <colorScale>
        <cfvo type="num" val="0"/>
        <cfvo type="num" val="100"/>
        <color rgb="FFFF4343"/>
        <color rgb="FF00B050"/>
      </colorScale>
    </cfRule>
    <cfRule type="colorScale" priority="35">
      <colorScale>
        <cfvo type="num" val="0"/>
        <cfvo type="num" val="100"/>
        <color rgb="FFCC0000"/>
        <color rgb="FF339933"/>
      </colorScale>
    </cfRule>
  </conditionalFormatting>
  <conditionalFormatting sqref="AK42">
    <cfRule type="colorScale" priority="34">
      <colorScale>
        <cfvo type="percent" val="0"/>
        <cfvo type="percent" val="100"/>
        <color rgb="FFFF0000"/>
        <color rgb="FF00B050"/>
      </colorScale>
    </cfRule>
  </conditionalFormatting>
  <conditionalFormatting sqref="AK43:AK57">
    <cfRule type="cellIs" dxfId="30" priority="32" operator="greaterThan">
      <formula>0</formula>
    </cfRule>
    <cfRule type="colorScale" priority="33">
      <colorScale>
        <cfvo type="percent" val="0"/>
        <cfvo type="percent" val="100"/>
        <color rgb="FFFF0000"/>
        <color rgb="FF00B050"/>
      </colorScale>
    </cfRule>
    <cfRule type="colorScale" priority="3">
      <colorScale>
        <cfvo type="percent" val="0"/>
        <cfvo type="percent" val="100"/>
        <color rgb="FFCC0000"/>
        <color rgb="FF339933"/>
      </colorScale>
    </cfRule>
  </conditionalFormatting>
  <conditionalFormatting sqref="AK42:AK57">
    <cfRule type="colorScale" priority="30">
      <colorScale>
        <cfvo type="num" val="0"/>
        <cfvo type="num" val="100"/>
        <color rgb="FFCC0000"/>
        <color rgb="FF339933"/>
      </colorScale>
    </cfRule>
    <cfRule type="colorScale" priority="31">
      <colorScale>
        <cfvo type="num" val="0"/>
        <cfvo type="num" val="100"/>
        <color rgb="FFFF4343"/>
        <color rgb="FF00B050"/>
      </colorScale>
    </cfRule>
  </conditionalFormatting>
  <conditionalFormatting sqref="AN43">
    <cfRule type="colorScale" priority="29">
      <colorScale>
        <cfvo type="percent" val="0"/>
        <cfvo type="percent" val="100"/>
        <color rgb="FFFF0000"/>
        <color rgb="FF00B050"/>
      </colorScale>
    </cfRule>
  </conditionalFormatting>
  <conditionalFormatting sqref="AN43:AN57">
    <cfRule type="cellIs" dxfId="29" priority="27" operator="greaterThan">
      <formula>0</formula>
    </cfRule>
    <cfRule type="colorScale" priority="28">
      <colorScale>
        <cfvo type="percent" val="0"/>
        <cfvo type="percent" val="100"/>
        <color rgb="FFFF0000"/>
        <color rgb="FF00B050"/>
      </colorScale>
    </cfRule>
    <cfRule type="colorScale" priority="2">
      <colorScale>
        <cfvo type="percent" val="0"/>
        <cfvo type="percent" val="100"/>
        <color rgb="FFCC0000"/>
        <color rgb="FF339933"/>
      </colorScale>
    </cfRule>
  </conditionalFormatting>
  <conditionalFormatting sqref="AN43:AN57">
    <cfRule type="colorScale" priority="25">
      <colorScale>
        <cfvo type="num" val="0"/>
        <cfvo type="num" val="100"/>
        <color rgb="FFCC0000"/>
        <color rgb="FF339933"/>
      </colorScale>
    </cfRule>
    <cfRule type="colorScale" priority="26">
      <colorScale>
        <cfvo type="num" val="0"/>
        <cfvo type="num" val="100"/>
        <color rgb="FFFF4343"/>
        <color rgb="FF00B050"/>
      </colorScale>
    </cfRule>
  </conditionalFormatting>
  <conditionalFormatting sqref="AN42">
    <cfRule type="colorScale" priority="23">
      <colorScale>
        <cfvo type="percent" val="0"/>
        <cfvo type="percent" val="100"/>
        <color rgb="FFFF0000"/>
        <color rgb="FF00B050"/>
      </colorScale>
    </cfRule>
  </conditionalFormatting>
  <conditionalFormatting sqref="AN42">
    <cfRule type="colorScale" priority="21">
      <colorScale>
        <cfvo type="num" val="0"/>
        <cfvo type="num" val="100"/>
        <color rgb="FFCC0000"/>
        <color rgb="FF339933"/>
      </colorScale>
    </cfRule>
    <cfRule type="colorScale" priority="22">
      <colorScale>
        <cfvo type="num" val="0"/>
        <cfvo type="num" val="100"/>
        <color rgb="FFFF4343"/>
        <color rgb="FF00B050"/>
      </colorScale>
    </cfRule>
  </conditionalFormatting>
  <conditionalFormatting sqref="AQ43">
    <cfRule type="colorScale" priority="20">
      <colorScale>
        <cfvo type="percent" val="0"/>
        <cfvo type="percent" val="100"/>
        <color rgb="FFFF0000"/>
        <color rgb="FF00B050"/>
      </colorScale>
    </cfRule>
  </conditionalFormatting>
  <conditionalFormatting sqref="AQ43:AQ57">
    <cfRule type="cellIs" dxfId="28" priority="18" operator="greaterThan">
      <formula>0</formula>
    </cfRule>
    <cfRule type="colorScale" priority="19">
      <colorScale>
        <cfvo type="percent" val="0"/>
        <cfvo type="percent" val="100"/>
        <color rgb="FFFF0000"/>
        <color rgb="FF00B050"/>
      </colorScale>
    </cfRule>
    <cfRule type="colorScale" priority="1">
      <colorScale>
        <cfvo type="percent" val="0"/>
        <cfvo type="percent" val="100"/>
        <color rgb="FFCC0000"/>
        <color rgb="FF339933"/>
      </colorScale>
    </cfRule>
  </conditionalFormatting>
  <conditionalFormatting sqref="AQ43:AQ57">
    <cfRule type="colorScale" priority="16">
      <colorScale>
        <cfvo type="num" val="0"/>
        <cfvo type="num" val="100"/>
        <color rgb="FFCC0000"/>
        <color rgb="FF339933"/>
      </colorScale>
    </cfRule>
    <cfRule type="colorScale" priority="17">
      <colorScale>
        <cfvo type="num" val="0"/>
        <cfvo type="num" val="100"/>
        <color rgb="FFFF4343"/>
        <color rgb="FF00B050"/>
      </colorScale>
    </cfRule>
  </conditionalFormatting>
  <conditionalFormatting sqref="AQ42">
    <cfRule type="colorScale" priority="15">
      <colorScale>
        <cfvo type="percent" val="0"/>
        <cfvo type="percent" val="100"/>
        <color rgb="FFFF0000"/>
        <color rgb="FF00B050"/>
      </colorScale>
    </cfRule>
  </conditionalFormatting>
  <conditionalFormatting sqref="AQ42">
    <cfRule type="colorScale" priority="13">
      <colorScale>
        <cfvo type="num" val="0"/>
        <cfvo type="num" val="100"/>
        <color rgb="FFCC0000"/>
        <color rgb="FF339933"/>
      </colorScale>
    </cfRule>
    <cfRule type="colorScale" priority="14">
      <colorScale>
        <cfvo type="num" val="0"/>
        <cfvo type="num" val="100"/>
        <color rgb="FFFF4343"/>
        <color rgb="FF00B050"/>
      </colorScale>
    </cfRule>
  </conditionalFormatting>
  <conditionalFormatting sqref="AH9:AH10">
    <cfRule type="colorScale" priority="12">
      <colorScale>
        <cfvo type="percent" val="0"/>
        <cfvo type="percent" val="100"/>
        <color rgb="FFFF0000"/>
        <color rgb="FF00B050"/>
      </colorScale>
    </cfRule>
    <cfRule type="colorScale" priority="11">
      <colorScale>
        <cfvo type="num" val="0"/>
        <cfvo type="num" val="100"/>
        <color rgb="FFCC0000"/>
        <color rgb="FF339933"/>
      </colorScale>
    </cfRule>
  </conditionalFormatting>
  <conditionalFormatting sqref="AK9:AK10">
    <cfRule type="colorScale" priority="9">
      <colorScale>
        <cfvo type="num" val="0"/>
        <cfvo type="num" val="100"/>
        <color rgb="FFCC0000"/>
        <color rgb="FF339933"/>
      </colorScale>
    </cfRule>
    <cfRule type="colorScale" priority="10">
      <colorScale>
        <cfvo type="percent" val="0"/>
        <cfvo type="percent" val="100"/>
        <color rgb="FFFF0000"/>
        <color rgb="FF00B050"/>
      </colorScale>
    </cfRule>
  </conditionalFormatting>
  <conditionalFormatting sqref="AN9:AN10">
    <cfRule type="colorScale" priority="7">
      <colorScale>
        <cfvo type="num" val="0"/>
        <cfvo type="num" val="100"/>
        <color rgb="FFCC0000"/>
        <color rgb="FF339933"/>
      </colorScale>
    </cfRule>
    <cfRule type="colorScale" priority="8">
      <colorScale>
        <cfvo type="percent" val="0"/>
        <cfvo type="percent" val="100"/>
        <color rgb="FFFF0000"/>
        <color rgb="FF00B050"/>
      </colorScale>
    </cfRule>
  </conditionalFormatting>
  <conditionalFormatting sqref="AQ9:AQ10">
    <cfRule type="colorScale" priority="5">
      <colorScale>
        <cfvo type="num" val="0"/>
        <cfvo type="num" val="100"/>
        <color rgb="FFCC0000"/>
        <color rgb="FF339933"/>
      </colorScale>
    </cfRule>
    <cfRule type="colorScale" priority="6">
      <colorScale>
        <cfvo type="percent" val="0"/>
        <cfvo type="percent" val="100"/>
        <color rgb="FFFF0000"/>
        <color rgb="FF00B050"/>
      </colorScale>
    </cfRule>
  </conditionalFormatting>
  <printOptions horizontalCentered="1" verticalCentered="1" gridLinesSet="0"/>
  <pageMargins left="0" right="0" top="0" bottom="0" header="0" footer="0"/>
  <pageSetup paperSize="9" scale="32" fitToWidth="0" orientation="landscape" r:id="rId1"/>
  <colBreaks count="3" manualBreakCount="3">
    <brk id="21" max="65" man="1"/>
    <brk id="48" max="63" man="1"/>
    <brk id="49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1:AP20"/>
  <sheetViews>
    <sheetView showGridLines="0" zoomScale="70" zoomScaleNormal="70" zoomScaleSheetLayoutView="55" workbookViewId="0">
      <selection activeCell="D12" sqref="D12"/>
    </sheetView>
  </sheetViews>
  <sheetFormatPr baseColWidth="10" defaultRowHeight="25.5" x14ac:dyDescent="0.35"/>
  <cols>
    <col min="1" max="1" width="3.7109375" style="1" customWidth="1"/>
    <col min="2" max="2" width="48" style="1" customWidth="1"/>
    <col min="3" max="3" width="31.28515625" style="1" customWidth="1"/>
    <col min="4" max="4" width="38.5703125" style="1" customWidth="1"/>
    <col min="5" max="5" width="35.7109375" style="1" customWidth="1"/>
    <col min="6" max="6" width="20" style="1" customWidth="1"/>
    <col min="7" max="7" width="33.7109375" style="1" customWidth="1"/>
    <col min="8" max="8" width="34.140625" style="1" customWidth="1"/>
    <col min="9" max="9" width="20" style="161" customWidth="1"/>
    <col min="10" max="10" width="41" style="1" customWidth="1"/>
    <col min="11" max="11" width="36.42578125" style="1" customWidth="1"/>
    <col min="12" max="12" width="20" style="161" customWidth="1"/>
    <col min="13" max="13" width="40.85546875" style="1" customWidth="1"/>
    <col min="14" max="14" width="44" style="1" customWidth="1"/>
    <col min="15" max="15" width="20" style="1" customWidth="1"/>
    <col min="16" max="16" width="42.7109375" style="1" customWidth="1"/>
    <col min="17" max="17" width="48.7109375" style="1" customWidth="1"/>
    <col min="18" max="18" width="20.140625" style="1" customWidth="1"/>
    <col min="19" max="19" width="48.42578125" style="1" customWidth="1"/>
    <col min="20" max="20" width="42.85546875" style="1" customWidth="1"/>
    <col min="21" max="21" width="20.140625" style="1" customWidth="1"/>
    <col min="22" max="22" width="41.7109375" style="1" customWidth="1"/>
    <col min="23" max="23" width="43.7109375" style="1" customWidth="1"/>
    <col min="24" max="24" width="18" style="1" customWidth="1"/>
    <col min="25" max="25" width="41.7109375" style="1" customWidth="1"/>
    <col min="26" max="26" width="43.7109375" style="1" customWidth="1"/>
    <col min="27" max="27" width="18" style="1" customWidth="1"/>
    <col min="28" max="28" width="41.7109375" style="1" customWidth="1"/>
    <col min="29" max="29" width="43.7109375" style="1" customWidth="1"/>
    <col min="30" max="30" width="18" style="1" customWidth="1"/>
    <col min="31" max="31" width="41.85546875" style="1" customWidth="1"/>
    <col min="32" max="32" width="42.5703125" style="1" customWidth="1"/>
    <col min="33" max="33" width="20.85546875" style="1" customWidth="1"/>
    <col min="34" max="34" width="40.28515625" style="1" customWidth="1"/>
    <col min="35" max="35" width="37.85546875" style="1" customWidth="1"/>
    <col min="36" max="36" width="20.85546875" style="1" customWidth="1"/>
    <col min="37" max="37" width="38.7109375" style="1" customWidth="1"/>
    <col min="38" max="38" width="37.5703125" style="1" customWidth="1"/>
    <col min="39" max="39" width="20.85546875" style="1" customWidth="1"/>
    <col min="40" max="40" width="41.5703125" style="1" customWidth="1"/>
    <col min="41" max="41" width="39.85546875" style="1" customWidth="1"/>
    <col min="42" max="42" width="20.85546875" style="1" customWidth="1"/>
    <col min="43" max="246" width="9.140625" style="1" customWidth="1"/>
    <col min="247" max="16384" width="11.42578125" style="1"/>
  </cols>
  <sheetData>
    <row r="1" spans="2:42" x14ac:dyDescent="0.35">
      <c r="B1" s="145" t="s">
        <v>120</v>
      </c>
    </row>
    <row r="2" spans="2:42" x14ac:dyDescent="0.35">
      <c r="B2" s="169" t="s">
        <v>142</v>
      </c>
      <c r="C2" s="9"/>
    </row>
    <row r="3" spans="2:42" x14ac:dyDescent="0.35">
      <c r="B3" s="169" t="s">
        <v>0</v>
      </c>
      <c r="C3" s="9"/>
    </row>
    <row r="4" spans="2:42" x14ac:dyDescent="0.35">
      <c r="B4" s="170" t="s">
        <v>189</v>
      </c>
      <c r="C4" s="127"/>
      <c r="D4" s="127"/>
    </row>
    <row r="5" spans="2:42" x14ac:dyDescent="0.35">
      <c r="B5" s="143" t="s">
        <v>195</v>
      </c>
      <c r="C5" s="123"/>
      <c r="D5" s="123"/>
    </row>
    <row r="6" spans="2:42" ht="26.25" thickBot="1" x14ac:dyDescent="0.4">
      <c r="B6" s="140"/>
      <c r="C6" s="140"/>
    </row>
    <row r="7" spans="2:42" ht="18.75" thickBot="1" x14ac:dyDescent="0.25">
      <c r="B7" s="313" t="s">
        <v>168</v>
      </c>
      <c r="C7" s="315" t="s">
        <v>105</v>
      </c>
      <c r="D7" s="305" t="s">
        <v>209</v>
      </c>
      <c r="E7" s="308"/>
      <c r="F7" s="312"/>
      <c r="G7" s="305" t="s">
        <v>190</v>
      </c>
      <c r="H7" s="303"/>
      <c r="I7" s="304"/>
      <c r="J7" s="303" t="s">
        <v>191</v>
      </c>
      <c r="K7" s="308"/>
      <c r="L7" s="308"/>
      <c r="M7" s="305" t="s">
        <v>192</v>
      </c>
      <c r="N7" s="303"/>
      <c r="O7" s="304"/>
      <c r="P7" s="305" t="s">
        <v>193</v>
      </c>
      <c r="Q7" s="303"/>
      <c r="R7" s="304"/>
      <c r="S7" s="305" t="s">
        <v>194</v>
      </c>
      <c r="T7" s="303"/>
      <c r="U7" s="304"/>
      <c r="V7" s="305" t="s">
        <v>196</v>
      </c>
      <c r="W7" s="308"/>
      <c r="X7" s="312"/>
      <c r="Y7" s="305" t="s">
        <v>210</v>
      </c>
      <c r="Z7" s="308"/>
      <c r="AA7" s="312"/>
      <c r="AB7" s="305" t="s">
        <v>211</v>
      </c>
      <c r="AC7" s="308"/>
      <c r="AD7" s="312"/>
      <c r="AE7" s="305" t="s">
        <v>212</v>
      </c>
      <c r="AF7" s="303"/>
      <c r="AG7" s="304"/>
      <c r="AH7" s="305" t="s">
        <v>213</v>
      </c>
      <c r="AI7" s="303"/>
      <c r="AJ7" s="304"/>
      <c r="AK7" s="305" t="s">
        <v>214</v>
      </c>
      <c r="AL7" s="303"/>
      <c r="AM7" s="304"/>
      <c r="AN7" s="305" t="s">
        <v>215</v>
      </c>
      <c r="AO7" s="303"/>
      <c r="AP7" s="304"/>
    </row>
    <row r="8" spans="2:42" ht="161.25" customHeight="1" thickBot="1" x14ac:dyDescent="0.25">
      <c r="B8" s="314"/>
      <c r="C8" s="316"/>
      <c r="D8" s="165" t="s">
        <v>197</v>
      </c>
      <c r="E8" s="166" t="s">
        <v>198</v>
      </c>
      <c r="F8" s="167" t="s">
        <v>1</v>
      </c>
      <c r="G8" s="165" t="s">
        <v>217</v>
      </c>
      <c r="H8" s="166" t="s">
        <v>198</v>
      </c>
      <c r="I8" s="168" t="s">
        <v>1</v>
      </c>
      <c r="J8" s="165" t="s">
        <v>217</v>
      </c>
      <c r="K8" s="166" t="s">
        <v>198</v>
      </c>
      <c r="L8" s="136" t="s">
        <v>1</v>
      </c>
      <c r="M8" s="165" t="s">
        <v>217</v>
      </c>
      <c r="N8" s="165" t="s">
        <v>198</v>
      </c>
      <c r="O8" s="165" t="s">
        <v>1</v>
      </c>
      <c r="P8" s="165" t="s">
        <v>217</v>
      </c>
      <c r="Q8" s="165" t="s">
        <v>198</v>
      </c>
      <c r="R8" s="165" t="s">
        <v>1</v>
      </c>
      <c r="S8" s="165" t="s">
        <v>217</v>
      </c>
      <c r="T8" s="165" t="s">
        <v>198</v>
      </c>
      <c r="U8" s="165" t="s">
        <v>1</v>
      </c>
      <c r="V8" s="165" t="s">
        <v>217</v>
      </c>
      <c r="W8" s="165" t="s">
        <v>198</v>
      </c>
      <c r="X8" s="194" t="s">
        <v>1</v>
      </c>
      <c r="Y8" s="165" t="s">
        <v>217</v>
      </c>
      <c r="Z8" s="165" t="s">
        <v>198</v>
      </c>
      <c r="AA8" s="194" t="s">
        <v>1</v>
      </c>
      <c r="AB8" s="165" t="s">
        <v>217</v>
      </c>
      <c r="AC8" s="165" t="s">
        <v>198</v>
      </c>
      <c r="AD8" s="194" t="s">
        <v>1</v>
      </c>
      <c r="AE8" s="165" t="s">
        <v>217</v>
      </c>
      <c r="AF8" s="165" t="s">
        <v>198</v>
      </c>
      <c r="AG8" s="194" t="s">
        <v>1</v>
      </c>
      <c r="AH8" s="165" t="s">
        <v>217</v>
      </c>
      <c r="AI8" s="165" t="s">
        <v>198</v>
      </c>
      <c r="AJ8" s="165" t="s">
        <v>1</v>
      </c>
      <c r="AK8" s="165" t="s">
        <v>217</v>
      </c>
      <c r="AL8" s="165" t="s">
        <v>198</v>
      </c>
      <c r="AM8" s="165" t="s">
        <v>1</v>
      </c>
      <c r="AN8" s="165" t="s">
        <v>217</v>
      </c>
      <c r="AO8" s="165" t="s">
        <v>198</v>
      </c>
      <c r="AP8" s="194" t="s">
        <v>1</v>
      </c>
    </row>
    <row r="9" spans="2:42" ht="27.75" customHeight="1" thickBot="1" x14ac:dyDescent="0.25">
      <c r="B9" s="158" t="s">
        <v>167</v>
      </c>
      <c r="C9" s="129"/>
      <c r="D9" s="201"/>
      <c r="E9" s="201"/>
      <c r="F9" s="202"/>
      <c r="G9" s="201"/>
      <c r="H9" s="201"/>
      <c r="I9" s="202"/>
      <c r="J9" s="201"/>
      <c r="K9" s="201"/>
      <c r="L9" s="202"/>
      <c r="M9" s="201"/>
      <c r="N9" s="201"/>
      <c r="O9" s="202"/>
      <c r="P9" s="201"/>
      <c r="Q9" s="201"/>
      <c r="R9" s="202"/>
      <c r="S9" s="201"/>
      <c r="T9" s="201"/>
      <c r="U9" s="202"/>
      <c r="V9" s="203"/>
      <c r="W9" s="201"/>
      <c r="X9" s="202"/>
      <c r="Y9" s="203"/>
      <c r="Z9" s="201"/>
      <c r="AA9" s="202"/>
      <c r="AB9" s="201"/>
      <c r="AC9" s="201"/>
      <c r="AD9" s="202"/>
      <c r="AE9" s="201"/>
      <c r="AF9" s="201"/>
      <c r="AG9" s="202"/>
      <c r="AH9" s="201"/>
      <c r="AI9" s="201"/>
      <c r="AJ9" s="202"/>
      <c r="AK9" s="201"/>
      <c r="AL9" s="201"/>
      <c r="AM9" s="202"/>
      <c r="AN9" s="201"/>
      <c r="AO9" s="201"/>
      <c r="AP9" s="202"/>
    </row>
    <row r="10" spans="2:42" ht="27.75" customHeight="1" thickBot="1" x14ac:dyDescent="0.25">
      <c r="B10" s="190" t="s">
        <v>184</v>
      </c>
      <c r="C10" s="142" t="s">
        <v>145</v>
      </c>
      <c r="D10" s="152">
        <f>G10+J10+M10+P10+S10+V10+Y10+AB10+AE10+AH10+AK10+AN10</f>
        <v>13604</v>
      </c>
      <c r="E10" s="152">
        <f>H10+K10+N10+Q10+T10+W10+Z10+AC10+AF10+AI10+AL10+AO10</f>
        <v>1588</v>
      </c>
      <c r="F10" s="209">
        <f>(I10+L10+O10+R10+U10+X10+AA10+AD10+AG10+AJ10+AM10+AP10)/12</f>
        <v>1</v>
      </c>
      <c r="G10" s="152">
        <v>344</v>
      </c>
      <c r="H10" s="152">
        <v>46</v>
      </c>
      <c r="I10" s="200">
        <f>IF(G10&gt;=H10,IF(H10&lt;6,0,IF(H10&lt;10,0.3,IF(H10&lt;14,0.5,IF(H10&lt;20,0.7,1)))),IF(G10&lt;6,0,IF(G10&lt;10,0.3,IF(G10&lt;14,0.5,IF(G10&lt;20,0.7,1)))))</f>
        <v>1</v>
      </c>
      <c r="J10" s="152">
        <v>565</v>
      </c>
      <c r="K10" s="152">
        <v>91</v>
      </c>
      <c r="L10" s="199">
        <f>IF(J10&gt;=K10,IF(K10&lt;6,0,IF(K10&lt;10,0.3,IF(K10&lt;14,0.5,IF(K10&lt;20,0.7,1)))),IF(J10&lt;6,0,IF(J10&lt;10,0.3,IF(J10&lt;14,0.5,IF(J10&lt;20,0.7,1)))))</f>
        <v>1</v>
      </c>
      <c r="M10" s="152">
        <v>730</v>
      </c>
      <c r="N10" s="152">
        <v>98</v>
      </c>
      <c r="O10" s="199">
        <f>IF(M10&gt;=N10,IF(N10&lt;6,0,IF(N10&lt;10,0.3,IF(N10&lt;14,0.5,IF(N10&lt;20,0.7,1)))),IF(M10&lt;6,0,IF(M10&lt;10,0.3,IF(M10&lt;14,0.5,IF(M10&lt;20,0.7,1)))))</f>
        <v>1</v>
      </c>
      <c r="P10" s="152">
        <v>1085</v>
      </c>
      <c r="Q10" s="152">
        <v>98</v>
      </c>
      <c r="R10" s="199">
        <f>IF(P10&gt;=Q10,IF(Q10&lt;6,0,IF(Q10&lt;10,0.3,IF(Q10&lt;14,0.5,IF(Q10&lt;20,0.7,1)))),IF(P10&lt;6,0,IF(P10&lt;10,0.3,IF(P10&lt;14,0.5,IF(P10&lt;20,0.7,1)))))</f>
        <v>1</v>
      </c>
      <c r="S10" s="152">
        <v>1363</v>
      </c>
      <c r="T10" s="152">
        <v>152</v>
      </c>
      <c r="U10" s="209">
        <f>IF(S10&gt;=T10,IF(T10&lt;6,0,IF(T10&lt;10,0.3,IF(T10&lt;14,0.5,IF(T10&lt;20,0.7,1)))),IF(S10&lt;6,0,IF(S10&lt;10,0.3,IF(S10&lt;14,0.5,IF(S10&lt;20,0.7,1)))))</f>
        <v>1</v>
      </c>
      <c r="V10" s="154">
        <v>1336</v>
      </c>
      <c r="W10" s="152">
        <v>160</v>
      </c>
      <c r="X10" s="199">
        <f>IF(V10&gt;=W10,IF(W10&lt;6,0,IF(W10&lt;10,0.3,IF(W10&lt;14,0.5,IF(W10&lt;20,0.7,1)))),IF(V10&lt;6,0,IF(V10&lt;10,0.3,IF(V10&lt;14,0.5,IF(V10&lt;20,0.7,1)))))</f>
        <v>1</v>
      </c>
      <c r="Y10" s="154">
        <v>1263</v>
      </c>
      <c r="Z10" s="152">
        <v>162</v>
      </c>
      <c r="AA10" s="199">
        <f>IF(Y10&gt;=Z10,IF(Z10&lt;6,0,IF(Z10&lt;10,0.3,IF(Z10&lt;14,0.5,IF(Z10&lt;20,0.7,1)))),IF(Y10&lt;6,0,IF(Y10&lt;10,0.3,IF(Y10&lt;14,0.5,IF(Y10&lt;20,0.7,1)))))</f>
        <v>1</v>
      </c>
      <c r="AB10" s="152">
        <v>1204</v>
      </c>
      <c r="AC10" s="152">
        <v>128</v>
      </c>
      <c r="AD10" s="199">
        <f>IF(AB10&gt;=AC10,IF(AC10&lt;6,0,IF(AC10&lt;10,0.3,IF(AC10&lt;14,0.5,IF(AC10&lt;20,0.7,1)))),IF(AB10&lt;6,0,IF(AB10&lt;10,0.3,IF(AB10&lt;14,0.5,IF(AB10&lt;20,0.7,1)))))</f>
        <v>1</v>
      </c>
      <c r="AE10" s="152">
        <v>1706</v>
      </c>
      <c r="AF10" s="152">
        <v>187</v>
      </c>
      <c r="AG10" s="199">
        <f>IF(AE10&gt;=AF10,IF(AF10&lt;6,0,IF(AF10&lt;10,0.3,IF(AF10&lt;14,0.5,IF(AF10&lt;20,0.7,1)))),IF(AE10&lt;6,0,IF(AE10&lt;10,0.3,IF(AE10&lt;14,0.5,IF(AE10&lt;20,0.7,1)))))</f>
        <v>1</v>
      </c>
      <c r="AH10" s="152">
        <v>1499</v>
      </c>
      <c r="AI10" s="152">
        <v>146</v>
      </c>
      <c r="AJ10" s="199">
        <f>IF(AH10&gt;=AI10,IF(AI10&lt;6,0,IF(AI10&lt;10,0.3,IF(AI10&lt;14,0.5,IF(AI10&lt;20,0.7,1)))),IF(AH10&lt;6,0,IF(AH10&lt;10,0.3,IF(AH10&lt;14,0.5,IF(AH10&lt;20,0.7,1)))))</f>
        <v>1</v>
      </c>
      <c r="AK10" s="152">
        <v>1432</v>
      </c>
      <c r="AL10" s="152">
        <v>181</v>
      </c>
      <c r="AM10" s="199">
        <f>IF(AK10&gt;=AL10,IF(AL10&lt;6,0,IF(AL10&lt;10,0.3,IF(AL10&lt;14,0.5,IF(AL10&lt;20,0.7,1)))),IF(AK10&lt;6,0,IF(AK10&lt;10,0.3,IF(AK10&lt;14,0.5,IF(AK10&lt;20,0.7,1)))))</f>
        <v>1</v>
      </c>
      <c r="AN10" s="152">
        <v>1077</v>
      </c>
      <c r="AO10" s="152">
        <v>139</v>
      </c>
      <c r="AP10" s="199">
        <f>IF(AN10&gt;=AO10,IF(AO10&lt;6,0,IF(AO10&lt;10,0.3,IF(AO10&lt;14,0.5,IF(AO10&lt;20,0.7,1)))),IF(AN10&lt;6,0,IF(AN10&lt;10,0.3,IF(AN10&lt;14,0.5,IF(AN10&lt;20,0.7,1)))))</f>
        <v>1</v>
      </c>
    </row>
    <row r="11" spans="2:42" ht="27.75" customHeight="1" thickBot="1" x14ac:dyDescent="0.25">
      <c r="B11" s="190" t="s">
        <v>185</v>
      </c>
      <c r="C11" s="142" t="s">
        <v>144</v>
      </c>
      <c r="D11" s="152">
        <f t="shared" ref="D11:D13" si="0">G11+J11+M11+P11+S11+V11+Y11+AB11+AE11+AH11+AK11+AN11</f>
        <v>1325</v>
      </c>
      <c r="E11" s="152">
        <f t="shared" ref="E11:E13" si="1">H11+K11+N11+Q11+T11+W11+Z11+AC11+AF11+AI11+AL11+AO11</f>
        <v>3005</v>
      </c>
      <c r="F11" s="209">
        <f t="shared" ref="F11:F13" si="2">(I11+L11+O11+R11+U11+X11+AA11+AD11+AG11+AJ11+AM11+AP11)/12</f>
        <v>0.84166666666666667</v>
      </c>
      <c r="G11" s="152">
        <v>17</v>
      </c>
      <c r="H11" s="152">
        <v>141</v>
      </c>
      <c r="I11" s="200">
        <f t="shared" ref="I11:I13" si="3">IF(G11&gt;=H11,IF(H11&lt;6,0,IF(H11&lt;10,0.3,IF(H11&lt;14,0.5,IF(H11&lt;20,0.7,1)))),IF(G11&lt;6,0,IF(G11&lt;10,0.3,IF(G11&lt;14,0.5,IF(G11&lt;20,0.7,1)))))</f>
        <v>0.7</v>
      </c>
      <c r="J11" s="152">
        <v>12</v>
      </c>
      <c r="K11" s="152">
        <v>195</v>
      </c>
      <c r="L11" s="199">
        <f t="shared" ref="L11:L13" si="4">IF(J11&gt;=K11,IF(K11&lt;6,0,IF(K11&lt;10,0.3,IF(K11&lt;14,0.5,IF(K11&lt;20,0.7,1)))),IF(J11&lt;6,0,IF(J11&lt;10,0.3,IF(J11&lt;14,0.5,IF(J11&lt;20,0.7,1)))))</f>
        <v>0.5</v>
      </c>
      <c r="M11" s="152">
        <v>15</v>
      </c>
      <c r="N11" s="152">
        <v>241</v>
      </c>
      <c r="O11" s="199">
        <f t="shared" ref="O11:O13" si="5">IF(M11&gt;=N11,IF(N11&lt;6,0,IF(N11&lt;10,0.3,IF(N11&lt;14,0.5,IF(N11&lt;20,0.7,1)))),IF(M11&lt;6,0,IF(M11&lt;10,0.3,IF(M11&lt;14,0.5,IF(M11&lt;20,0.7,1)))))</f>
        <v>0.7</v>
      </c>
      <c r="P11" s="152">
        <v>11</v>
      </c>
      <c r="Q11" s="152">
        <v>230</v>
      </c>
      <c r="R11" s="199">
        <f t="shared" ref="R11:R13" si="6">IF(P11&gt;=Q11,IF(Q11&lt;6,0,IF(Q11&lt;10,0.3,IF(Q11&lt;14,0.5,IF(Q11&lt;20,0.7,1)))),IF(P11&lt;6,0,IF(P11&lt;10,0.3,IF(P11&lt;14,0.5,IF(P11&lt;20,0.7,1)))))</f>
        <v>0.5</v>
      </c>
      <c r="S11" s="152">
        <v>22</v>
      </c>
      <c r="T11" s="152">
        <v>273</v>
      </c>
      <c r="U11" s="209">
        <f t="shared" ref="U11:U13" si="7">IF(S11&gt;=T11,IF(T11&lt;6,0,IF(T11&lt;10,0.3,IF(T11&lt;14,0.5,IF(T11&lt;20,0.7,1)))),IF(S11&lt;6,0,IF(S11&lt;10,0.3,IF(S11&lt;14,0.5,IF(S11&lt;20,0.7,1)))))</f>
        <v>1</v>
      </c>
      <c r="V11" s="154">
        <v>15</v>
      </c>
      <c r="W11" s="152">
        <v>294</v>
      </c>
      <c r="X11" s="199">
        <f t="shared" ref="X11:X13" si="8">IF(V11&gt;=W11,IF(W11&lt;6,0,IF(W11&lt;10,0.3,IF(W11&lt;14,0.5,IF(W11&lt;20,0.7,1)))),IF(V11&lt;6,0,IF(V11&lt;10,0.3,IF(V11&lt;14,0.5,IF(V11&lt;20,0.7,1)))))</f>
        <v>0.7</v>
      </c>
      <c r="Y11" s="154">
        <v>83</v>
      </c>
      <c r="Z11" s="152">
        <v>267</v>
      </c>
      <c r="AA11" s="199">
        <f t="shared" ref="AA11:AA13" si="9">IF(Y11&gt;=Z11,IF(Z11&lt;6,0,IF(Z11&lt;10,0.3,IF(Z11&lt;14,0.5,IF(Z11&lt;20,0.7,1)))),IF(Y11&lt;6,0,IF(Y11&lt;10,0.3,IF(Y11&lt;14,0.5,IF(Y11&lt;20,0.7,1)))))</f>
        <v>1</v>
      </c>
      <c r="AB11" s="152">
        <v>219</v>
      </c>
      <c r="AC11" s="152">
        <v>274</v>
      </c>
      <c r="AD11" s="199">
        <f t="shared" ref="AD11:AD13" si="10">IF(AB11&gt;=AC11,IF(AC11&lt;6,0,IF(AC11&lt;10,0.3,IF(AC11&lt;14,0.5,IF(AC11&lt;20,0.7,1)))),IF(AB11&lt;6,0,IF(AB11&lt;10,0.3,IF(AB11&lt;14,0.5,IF(AB11&lt;20,0.7,1)))))</f>
        <v>1</v>
      </c>
      <c r="AE11" s="152">
        <v>248</v>
      </c>
      <c r="AF11" s="152">
        <v>359</v>
      </c>
      <c r="AG11" s="199">
        <f t="shared" ref="AG11:AG13" si="11">IF(AE11&gt;=AF11,IF(AF11&lt;6,0,IF(AF11&lt;10,0.3,IF(AF11&lt;14,0.5,IF(AF11&lt;20,0.7,1)))),IF(AE11&lt;6,0,IF(AE11&lt;10,0.3,IF(AE11&lt;14,0.5,IF(AE11&lt;20,0.7,1)))))</f>
        <v>1</v>
      </c>
      <c r="AH11" s="152">
        <v>281</v>
      </c>
      <c r="AI11" s="152">
        <v>264</v>
      </c>
      <c r="AJ11" s="199">
        <f t="shared" ref="AJ11:AJ13" si="12">IF(AH11&gt;=AI11,IF(AI11&lt;6,0,IF(AI11&lt;10,0.3,IF(AI11&lt;14,0.5,IF(AI11&lt;20,0.7,1)))),IF(AH11&lt;6,0,IF(AH11&lt;10,0.3,IF(AH11&lt;14,0.5,IF(AH11&lt;20,0.7,1)))))</f>
        <v>1</v>
      </c>
      <c r="AK11" s="152">
        <v>226</v>
      </c>
      <c r="AL11" s="152">
        <v>280</v>
      </c>
      <c r="AM11" s="199">
        <f t="shared" ref="AM11:AM13" si="13">IF(AK11&gt;=AL11,IF(AL11&lt;6,0,IF(AL11&lt;10,0.3,IF(AL11&lt;14,0.5,IF(AL11&lt;20,0.7,1)))),IF(AK11&lt;6,0,IF(AK11&lt;10,0.3,IF(AK11&lt;14,0.5,IF(AK11&lt;20,0.7,1)))))</f>
        <v>1</v>
      </c>
      <c r="AN11" s="152">
        <v>176</v>
      </c>
      <c r="AO11" s="152">
        <v>187</v>
      </c>
      <c r="AP11" s="199">
        <f t="shared" ref="AP11:AP13" si="14">IF(AN11&gt;=AO11,IF(AO11&lt;6,0,IF(AO11&lt;10,0.3,IF(AO11&lt;14,0.5,IF(AO11&lt;20,0.7,1)))),IF(AN11&lt;6,0,IF(AN11&lt;10,0.3,IF(AN11&lt;14,0.5,IF(AN11&lt;20,0.7,1)))))</f>
        <v>1</v>
      </c>
    </row>
    <row r="12" spans="2:42" ht="27.75" customHeight="1" thickBot="1" x14ac:dyDescent="0.25">
      <c r="B12" s="190" t="s">
        <v>186</v>
      </c>
      <c r="C12" s="142" t="s">
        <v>143</v>
      </c>
      <c r="D12" s="152">
        <f t="shared" si="0"/>
        <v>8666</v>
      </c>
      <c r="E12" s="152">
        <f t="shared" si="1"/>
        <v>3080</v>
      </c>
      <c r="F12" s="209">
        <f t="shared" si="2"/>
        <v>1</v>
      </c>
      <c r="G12" s="152">
        <v>893</v>
      </c>
      <c r="H12" s="152">
        <v>153</v>
      </c>
      <c r="I12" s="200">
        <f t="shared" si="3"/>
        <v>1</v>
      </c>
      <c r="J12" s="152">
        <v>856</v>
      </c>
      <c r="K12" s="152">
        <v>168</v>
      </c>
      <c r="L12" s="199">
        <f t="shared" si="4"/>
        <v>1</v>
      </c>
      <c r="M12" s="152">
        <v>674</v>
      </c>
      <c r="N12" s="152">
        <v>298</v>
      </c>
      <c r="O12" s="199">
        <f t="shared" si="5"/>
        <v>1</v>
      </c>
      <c r="P12" s="152">
        <v>572</v>
      </c>
      <c r="Q12" s="152">
        <v>200</v>
      </c>
      <c r="R12" s="199">
        <f t="shared" si="6"/>
        <v>1</v>
      </c>
      <c r="S12" s="152">
        <v>604</v>
      </c>
      <c r="T12" s="152">
        <v>302</v>
      </c>
      <c r="U12" s="209">
        <f t="shared" si="7"/>
        <v>1</v>
      </c>
      <c r="V12" s="195">
        <v>307</v>
      </c>
      <c r="W12" s="196">
        <v>269</v>
      </c>
      <c r="X12" s="199">
        <f t="shared" si="8"/>
        <v>1</v>
      </c>
      <c r="Y12" s="195">
        <v>476</v>
      </c>
      <c r="Z12" s="196">
        <v>246</v>
      </c>
      <c r="AA12" s="199">
        <f t="shared" si="9"/>
        <v>1</v>
      </c>
      <c r="AB12" s="152">
        <v>608</v>
      </c>
      <c r="AC12" s="152">
        <v>293</v>
      </c>
      <c r="AD12" s="199">
        <f t="shared" si="10"/>
        <v>1</v>
      </c>
      <c r="AE12" s="152">
        <v>368</v>
      </c>
      <c r="AF12" s="152">
        <v>338</v>
      </c>
      <c r="AG12" s="199">
        <f t="shared" si="11"/>
        <v>1</v>
      </c>
      <c r="AH12" s="152">
        <v>844</v>
      </c>
      <c r="AI12" s="152">
        <v>288</v>
      </c>
      <c r="AJ12" s="199">
        <f t="shared" si="12"/>
        <v>1</v>
      </c>
      <c r="AK12" s="152">
        <v>1407</v>
      </c>
      <c r="AL12" s="152">
        <v>296</v>
      </c>
      <c r="AM12" s="199">
        <f t="shared" si="13"/>
        <v>1</v>
      </c>
      <c r="AN12" s="152">
        <v>1057</v>
      </c>
      <c r="AO12" s="152">
        <v>229</v>
      </c>
      <c r="AP12" s="199">
        <f t="shared" si="14"/>
        <v>1</v>
      </c>
    </row>
    <row r="13" spans="2:42" ht="27.75" customHeight="1" thickBot="1" x14ac:dyDescent="0.25">
      <c r="B13" s="190" t="s">
        <v>187</v>
      </c>
      <c r="C13" s="142" t="s">
        <v>145</v>
      </c>
      <c r="D13" s="152">
        <f t="shared" si="0"/>
        <v>0</v>
      </c>
      <c r="E13" s="152">
        <f t="shared" si="1"/>
        <v>190</v>
      </c>
      <c r="F13" s="209">
        <f t="shared" si="2"/>
        <v>0</v>
      </c>
      <c r="G13" s="152">
        <v>0</v>
      </c>
      <c r="H13" s="152">
        <v>8</v>
      </c>
      <c r="I13" s="200">
        <f t="shared" si="3"/>
        <v>0</v>
      </c>
      <c r="J13" s="152">
        <v>0</v>
      </c>
      <c r="K13" s="152">
        <v>15</v>
      </c>
      <c r="L13" s="199">
        <f t="shared" si="4"/>
        <v>0</v>
      </c>
      <c r="M13" s="152">
        <v>0</v>
      </c>
      <c r="N13" s="152">
        <v>8</v>
      </c>
      <c r="O13" s="199">
        <f t="shared" si="5"/>
        <v>0</v>
      </c>
      <c r="P13" s="152">
        <v>0</v>
      </c>
      <c r="Q13" s="152">
        <v>5</v>
      </c>
      <c r="R13" s="199">
        <f t="shared" si="6"/>
        <v>0</v>
      </c>
      <c r="S13" s="152">
        <v>0</v>
      </c>
      <c r="T13" s="152">
        <v>16</v>
      </c>
      <c r="U13" s="209">
        <f t="shared" si="7"/>
        <v>0</v>
      </c>
      <c r="V13" s="197">
        <v>0</v>
      </c>
      <c r="W13" s="197">
        <v>10</v>
      </c>
      <c r="X13" s="199">
        <f t="shared" si="8"/>
        <v>0</v>
      </c>
      <c r="Y13" s="197">
        <v>0</v>
      </c>
      <c r="Z13" s="197">
        <v>19</v>
      </c>
      <c r="AA13" s="199">
        <f t="shared" si="9"/>
        <v>0</v>
      </c>
      <c r="AB13" s="152">
        <v>0</v>
      </c>
      <c r="AC13" s="152">
        <v>21</v>
      </c>
      <c r="AD13" s="199">
        <f t="shared" si="10"/>
        <v>0</v>
      </c>
      <c r="AE13" s="152">
        <v>0</v>
      </c>
      <c r="AF13" s="152">
        <v>12</v>
      </c>
      <c r="AG13" s="199">
        <f t="shared" si="11"/>
        <v>0</v>
      </c>
      <c r="AH13" s="152">
        <v>0</v>
      </c>
      <c r="AI13" s="152">
        <v>39</v>
      </c>
      <c r="AJ13" s="199">
        <f t="shared" si="12"/>
        <v>0</v>
      </c>
      <c r="AK13" s="152">
        <v>0</v>
      </c>
      <c r="AL13" s="152">
        <v>18</v>
      </c>
      <c r="AM13" s="199">
        <f t="shared" si="13"/>
        <v>0</v>
      </c>
      <c r="AN13" s="152">
        <v>0</v>
      </c>
      <c r="AO13" s="152">
        <v>19</v>
      </c>
      <c r="AP13" s="199">
        <f t="shared" si="14"/>
        <v>0</v>
      </c>
    </row>
    <row r="14" spans="2:42" x14ac:dyDescent="0.35">
      <c r="B14" s="185" t="s">
        <v>164</v>
      </c>
    </row>
    <row r="15" spans="2:42" x14ac:dyDescent="0.35">
      <c r="B15" s="187"/>
    </row>
    <row r="16" spans="2:42" x14ac:dyDescent="0.35">
      <c r="B16" s="198" t="s">
        <v>202</v>
      </c>
      <c r="C16" s="198"/>
      <c r="D16" s="198"/>
      <c r="E16" s="204"/>
    </row>
    <row r="17" spans="2:5" x14ac:dyDescent="0.35">
      <c r="B17" s="198" t="s">
        <v>199</v>
      </c>
      <c r="C17" s="198"/>
      <c r="D17" s="198"/>
      <c r="E17" s="208"/>
    </row>
    <row r="18" spans="2:5" x14ac:dyDescent="0.35">
      <c r="B18" s="198" t="s">
        <v>203</v>
      </c>
      <c r="C18" s="198"/>
      <c r="D18" s="198"/>
      <c r="E18" s="205"/>
    </row>
    <row r="19" spans="2:5" x14ac:dyDescent="0.35">
      <c r="B19" s="198" t="s">
        <v>200</v>
      </c>
      <c r="C19" s="198"/>
      <c r="D19" s="198"/>
      <c r="E19" s="206"/>
    </row>
    <row r="20" spans="2:5" x14ac:dyDescent="0.35">
      <c r="B20" s="198" t="s">
        <v>201</v>
      </c>
      <c r="C20" s="198"/>
      <c r="D20" s="198"/>
      <c r="E20" s="207"/>
    </row>
  </sheetData>
  <mergeCells count="15">
    <mergeCell ref="P7:R7"/>
    <mergeCell ref="S7:U7"/>
    <mergeCell ref="V7:X7"/>
    <mergeCell ref="M7:O7"/>
    <mergeCell ref="B7:B8"/>
    <mergeCell ref="C7:C8"/>
    <mergeCell ref="D7:F7"/>
    <mergeCell ref="G7:I7"/>
    <mergeCell ref="J7:L7"/>
    <mergeCell ref="AN7:AP7"/>
    <mergeCell ref="AH7:AJ7"/>
    <mergeCell ref="AK7:AM7"/>
    <mergeCell ref="Y7:AA7"/>
    <mergeCell ref="AB7:AD7"/>
    <mergeCell ref="AE7:AG7"/>
  </mergeCells>
  <conditionalFormatting sqref="F9:F13">
    <cfRule type="containsText" dxfId="27" priority="76" operator="containsText" text="RIESGO">
      <formula>NOT(ISERROR(SEARCH("RIESGO",F9)))</formula>
    </cfRule>
    <cfRule type="containsText" dxfId="26" priority="77" operator="containsText" text="ÉXITO">
      <formula>NOT(ISERROR(SEARCH("ÉXITO",F9)))</formula>
    </cfRule>
  </conditionalFormatting>
  <conditionalFormatting sqref="AG9 AJ9 AM9 I9 L9 O9 R9:R13 U9:U13 X9:X13">
    <cfRule type="containsText" dxfId="25" priority="40" operator="containsText" text="RIESGO">
      <formula>NOT(ISERROR(SEARCH("RIESGO",I9)))</formula>
    </cfRule>
    <cfRule type="containsText" dxfId="24" priority="41" operator="containsText" text="ÉXITO">
      <formula>NOT(ISERROR(SEARCH("ÉXITO",I9)))</formula>
    </cfRule>
  </conditionalFormatting>
  <conditionalFormatting sqref="I10:I13">
    <cfRule type="containsText" dxfId="23" priority="38" operator="containsText" text="RIESGO">
      <formula>NOT(ISERROR(SEARCH("RIESGO",I10)))</formula>
    </cfRule>
    <cfRule type="containsText" dxfId="22" priority="39" operator="containsText" text="ÉXITO">
      <formula>NOT(ISERROR(SEARCH("ÉXITO",I10)))</formula>
    </cfRule>
  </conditionalFormatting>
  <conditionalFormatting sqref="L10:L13">
    <cfRule type="containsText" dxfId="21" priority="36" operator="containsText" text="RIESGO">
      <formula>NOT(ISERROR(SEARCH("RIESGO",L10)))</formula>
    </cfRule>
    <cfRule type="containsText" dxfId="20" priority="37" operator="containsText" text="ÉXITO">
      <formula>NOT(ISERROR(SEARCH("ÉXITO",L10)))</formula>
    </cfRule>
  </conditionalFormatting>
  <conditionalFormatting sqref="O10:O13">
    <cfRule type="containsText" dxfId="19" priority="34" operator="containsText" text="RIESGO">
      <formula>NOT(ISERROR(SEARCH("RIESGO",O10)))</formula>
    </cfRule>
    <cfRule type="containsText" dxfId="18" priority="35" operator="containsText" text="ÉXITO">
      <formula>NOT(ISERROR(SEARCH("ÉXITO",O10)))</formula>
    </cfRule>
  </conditionalFormatting>
  <conditionalFormatting sqref="I10:I13">
    <cfRule type="colorScale" priority="33">
      <colorScale>
        <cfvo type="percent" val="0"/>
        <cfvo type="percent" val="100"/>
        <color rgb="FFFF0000"/>
        <color rgb="FF00B050"/>
      </colorScale>
    </cfRule>
  </conditionalFormatting>
  <conditionalFormatting sqref="L10:L13">
    <cfRule type="colorScale" priority="31">
      <colorScale>
        <cfvo type="percent" val="0"/>
        <cfvo type="percent" val="100"/>
        <color rgb="FFFF0000"/>
        <color rgb="FF00B050"/>
      </colorScale>
    </cfRule>
    <cfRule type="colorScale" priority="32">
      <colorScale>
        <cfvo type="percent" val="0"/>
        <cfvo type="percent" val="100"/>
        <color rgb="FFFF0000"/>
        <color rgb="FF00B050"/>
      </colorScale>
    </cfRule>
  </conditionalFormatting>
  <conditionalFormatting sqref="O10:O13">
    <cfRule type="colorScale" priority="30">
      <colorScale>
        <cfvo type="percent" val="0"/>
        <cfvo type="percent" val="100"/>
        <color rgb="FFFF0000"/>
        <color rgb="FF00B050"/>
      </colorScale>
    </cfRule>
  </conditionalFormatting>
  <conditionalFormatting sqref="R10:R13">
    <cfRule type="colorScale" priority="29">
      <colorScale>
        <cfvo type="percent" val="0"/>
        <cfvo type="percent" val="100"/>
        <color rgb="FFFF0000"/>
        <color rgb="FF00B050"/>
      </colorScale>
    </cfRule>
  </conditionalFormatting>
  <conditionalFormatting sqref="U10:U13">
    <cfRule type="colorScale" priority="28">
      <colorScale>
        <cfvo type="percent" val="0"/>
        <cfvo type="percent" val="100"/>
        <color rgb="FFFF0000"/>
        <color rgb="FF00B050"/>
      </colorScale>
    </cfRule>
  </conditionalFormatting>
  <conditionalFormatting sqref="X10:X13">
    <cfRule type="colorScale" priority="27">
      <colorScale>
        <cfvo type="percent" val="0"/>
        <cfvo type="percent" val="100"/>
        <color rgb="FFFF0000"/>
        <color rgb="FF00B050"/>
      </colorScale>
    </cfRule>
  </conditionalFormatting>
  <conditionalFormatting sqref="F10:F13">
    <cfRule type="colorScale" priority="26">
      <colorScale>
        <cfvo type="percent" val="0"/>
        <cfvo type="percent" val="100"/>
        <color rgb="FFFF0000"/>
        <color rgb="FF00B050"/>
      </colorScale>
    </cfRule>
  </conditionalFormatting>
  <conditionalFormatting sqref="AA9:AA13">
    <cfRule type="containsText" dxfId="17" priority="24" operator="containsText" text="RIESGO">
      <formula>NOT(ISERROR(SEARCH("RIESGO",AA9)))</formula>
    </cfRule>
    <cfRule type="containsText" dxfId="16" priority="25" operator="containsText" text="ÉXITO">
      <formula>NOT(ISERROR(SEARCH("ÉXITO",AA9)))</formula>
    </cfRule>
  </conditionalFormatting>
  <conditionalFormatting sqref="AA10:AA13">
    <cfRule type="colorScale" priority="23">
      <colorScale>
        <cfvo type="percent" val="0"/>
        <cfvo type="percent" val="100"/>
        <color rgb="FFFF0000"/>
        <color rgb="FF00B050"/>
      </colorScale>
    </cfRule>
  </conditionalFormatting>
  <conditionalFormatting sqref="AD10:AD13">
    <cfRule type="containsText" dxfId="15" priority="18" operator="containsText" text="RIESGO">
      <formula>NOT(ISERROR(SEARCH("RIESGO",AD10)))</formula>
    </cfRule>
    <cfRule type="containsText" dxfId="14" priority="19" operator="containsText" text="ÉXITO">
      <formula>NOT(ISERROR(SEARCH("ÉXITO",AD10)))</formula>
    </cfRule>
  </conditionalFormatting>
  <conditionalFormatting sqref="AD10:AD13">
    <cfRule type="colorScale" priority="17">
      <colorScale>
        <cfvo type="percent" val="0"/>
        <cfvo type="percent" val="100"/>
        <color rgb="FFFF0000"/>
        <color rgb="FF00B050"/>
      </colorScale>
    </cfRule>
  </conditionalFormatting>
  <conditionalFormatting sqref="AD9">
    <cfRule type="containsText" dxfId="13" priority="15" operator="containsText" text="RIESGO">
      <formula>NOT(ISERROR(SEARCH("RIESGO",AD9)))</formula>
    </cfRule>
    <cfRule type="containsText" dxfId="12" priority="16" operator="containsText" text="ÉXITO">
      <formula>NOT(ISERROR(SEARCH("ÉXITO",AD9)))</formula>
    </cfRule>
  </conditionalFormatting>
  <conditionalFormatting sqref="AP9">
    <cfRule type="containsText" dxfId="11" priority="13" operator="containsText" text="RIESGO">
      <formula>NOT(ISERROR(SEARCH("RIESGO",AP9)))</formula>
    </cfRule>
    <cfRule type="containsText" dxfId="10" priority="14" operator="containsText" text="ÉXITO">
      <formula>NOT(ISERROR(SEARCH("ÉXITO",AP9)))</formula>
    </cfRule>
  </conditionalFormatting>
  <conditionalFormatting sqref="AG10:AG13">
    <cfRule type="containsText" dxfId="9" priority="11" operator="containsText" text="RIESGO">
      <formula>NOT(ISERROR(SEARCH("RIESGO",AG10)))</formula>
    </cfRule>
    <cfRule type="containsText" dxfId="8" priority="12" operator="containsText" text="ÉXITO">
      <formula>NOT(ISERROR(SEARCH("ÉXITO",AG10)))</formula>
    </cfRule>
  </conditionalFormatting>
  <conditionalFormatting sqref="AG10:AG13">
    <cfRule type="colorScale" priority="10">
      <colorScale>
        <cfvo type="percent" val="0"/>
        <cfvo type="percent" val="100"/>
        <color rgb="FFFF0000"/>
        <color rgb="FF00B050"/>
      </colorScale>
    </cfRule>
  </conditionalFormatting>
  <conditionalFormatting sqref="AJ10:AJ13">
    <cfRule type="containsText" dxfId="7" priority="8" operator="containsText" text="RIESGO">
      <formula>NOT(ISERROR(SEARCH("RIESGO",AJ10)))</formula>
    </cfRule>
    <cfRule type="containsText" dxfId="6" priority="9" operator="containsText" text="ÉXITO">
      <formula>NOT(ISERROR(SEARCH("ÉXITO",AJ10)))</formula>
    </cfRule>
  </conditionalFormatting>
  <conditionalFormatting sqref="AJ10:AJ13">
    <cfRule type="colorScale" priority="7">
      <colorScale>
        <cfvo type="percent" val="0"/>
        <cfvo type="percent" val="100"/>
        <color rgb="FFFF0000"/>
        <color rgb="FF00B050"/>
      </colorScale>
    </cfRule>
  </conditionalFormatting>
  <conditionalFormatting sqref="AM10:AM13">
    <cfRule type="containsText" dxfId="5" priority="5" operator="containsText" text="RIESGO">
      <formula>NOT(ISERROR(SEARCH("RIESGO",AM10)))</formula>
    </cfRule>
    <cfRule type="containsText" dxfId="4" priority="6" operator="containsText" text="ÉXITO">
      <formula>NOT(ISERROR(SEARCH("ÉXITO",AM10)))</formula>
    </cfRule>
  </conditionalFormatting>
  <conditionalFormatting sqref="AM10:AM13">
    <cfRule type="colorScale" priority="4">
      <colorScale>
        <cfvo type="percent" val="0"/>
        <cfvo type="percent" val="100"/>
        <color rgb="FFFF0000"/>
        <color rgb="FF00B050"/>
      </colorScale>
    </cfRule>
  </conditionalFormatting>
  <conditionalFormatting sqref="AP10:AP13">
    <cfRule type="containsText" dxfId="3" priority="2" operator="containsText" text="RIESGO">
      <formula>NOT(ISERROR(SEARCH("RIESGO",AP10)))</formula>
    </cfRule>
    <cfRule type="containsText" dxfId="2" priority="3" operator="containsText" text="ÉXITO">
      <formula>NOT(ISERROR(SEARCH("ÉXITO",AP10)))</formula>
    </cfRule>
  </conditionalFormatting>
  <conditionalFormatting sqref="AP10:AP13">
    <cfRule type="colorScale" priority="1">
      <colorScale>
        <cfvo type="percent" val="0"/>
        <cfvo type="percent" val="100"/>
        <color rgb="FFFF0000"/>
        <color rgb="FF00B050"/>
      </colorScale>
    </cfRule>
  </conditionalFormatting>
  <pageMargins left="0.7" right="0.7" top="0.75" bottom="0.75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P16"/>
  <sheetViews>
    <sheetView showGridLines="0" view="pageBreakPreview" zoomScale="50" zoomScaleNormal="75" zoomScaleSheetLayoutView="50" workbookViewId="0">
      <selection activeCell="I9" sqref="I9:I13"/>
    </sheetView>
  </sheetViews>
  <sheetFormatPr baseColWidth="10" defaultRowHeight="25.5" x14ac:dyDescent="0.35"/>
  <cols>
    <col min="1" max="1" width="3.7109375" style="1" customWidth="1"/>
    <col min="2" max="2" width="48" style="1" customWidth="1"/>
    <col min="3" max="3" width="31.5703125" style="1" customWidth="1"/>
    <col min="4" max="8" width="19.85546875" style="1" customWidth="1"/>
    <col min="9" max="9" width="19.140625" style="161" customWidth="1"/>
    <col min="10" max="11" width="19.85546875" style="1" customWidth="1"/>
    <col min="12" max="12" width="18.42578125" style="161" customWidth="1"/>
    <col min="13" max="13" width="14.7109375" style="1" hidden="1" customWidth="1"/>
    <col min="14" max="14" width="17.85546875" style="1" hidden="1" customWidth="1"/>
    <col min="15" max="15" width="14.140625" style="1" hidden="1" customWidth="1"/>
    <col min="16" max="23" width="19.85546875" style="1" hidden="1" customWidth="1"/>
    <col min="24" max="24" width="16.28515625" style="1" hidden="1" customWidth="1"/>
    <col min="25" max="25" width="6.7109375" style="1" hidden="1" customWidth="1"/>
    <col min="26" max="31" width="19.85546875" style="1" hidden="1" customWidth="1"/>
    <col min="32" max="32" width="28.7109375" style="1" hidden="1" customWidth="1"/>
    <col min="33" max="37" width="19.85546875" style="1" hidden="1" customWidth="1"/>
    <col min="38" max="38" width="8.7109375" style="1" hidden="1" customWidth="1"/>
    <col min="39" max="42" width="19.85546875" style="1" hidden="1" customWidth="1"/>
    <col min="43" max="255" width="9.140625" style="1" customWidth="1"/>
    <col min="256" max="16384" width="11.42578125" style="1"/>
  </cols>
  <sheetData>
    <row r="1" spans="2:42" x14ac:dyDescent="0.35">
      <c r="B1" s="145" t="s">
        <v>120</v>
      </c>
    </row>
    <row r="2" spans="2:42" x14ac:dyDescent="0.35">
      <c r="B2" s="169" t="s">
        <v>142</v>
      </c>
      <c r="C2" s="9"/>
    </row>
    <row r="3" spans="2:42" x14ac:dyDescent="0.35">
      <c r="B3" s="169" t="s">
        <v>0</v>
      </c>
      <c r="C3" s="9"/>
    </row>
    <row r="4" spans="2:42" x14ac:dyDescent="0.35">
      <c r="B4" s="170" t="s">
        <v>166</v>
      </c>
      <c r="C4" s="127"/>
    </row>
    <row r="5" spans="2:42" x14ac:dyDescent="0.35">
      <c r="B5" s="143" t="s">
        <v>181</v>
      </c>
      <c r="C5" s="123"/>
    </row>
    <row r="6" spans="2:42" ht="26.25" thickBot="1" x14ac:dyDescent="0.4">
      <c r="B6" s="140"/>
      <c r="C6" s="140"/>
    </row>
    <row r="7" spans="2:42" ht="31.5" customHeight="1" thickBot="1" x14ac:dyDescent="0.25">
      <c r="B7" s="313" t="s">
        <v>168</v>
      </c>
      <c r="C7" s="315" t="s">
        <v>105</v>
      </c>
      <c r="D7" s="305" t="s">
        <v>160</v>
      </c>
      <c r="E7" s="308"/>
      <c r="F7" s="312"/>
      <c r="G7" s="305" t="s">
        <v>179</v>
      </c>
      <c r="H7" s="303"/>
      <c r="I7" s="304"/>
      <c r="J7" s="303" t="s">
        <v>180</v>
      </c>
      <c r="K7" s="308"/>
      <c r="L7" s="308"/>
      <c r="M7" s="317" t="s">
        <v>150</v>
      </c>
      <c r="N7" s="318"/>
      <c r="O7" s="319"/>
      <c r="P7" s="320" t="s">
        <v>151</v>
      </c>
      <c r="Q7" s="318"/>
      <c r="R7" s="319"/>
      <c r="S7" s="320" t="s">
        <v>152</v>
      </c>
      <c r="T7" s="318"/>
      <c r="U7" s="319"/>
      <c r="V7" s="320" t="s">
        <v>153</v>
      </c>
      <c r="W7" s="318"/>
      <c r="X7" s="319"/>
      <c r="Y7" s="320" t="s">
        <v>154</v>
      </c>
      <c r="Z7" s="318"/>
      <c r="AA7" s="319"/>
      <c r="AB7" s="320" t="s">
        <v>155</v>
      </c>
      <c r="AC7" s="318"/>
      <c r="AD7" s="319"/>
      <c r="AE7" s="320" t="s">
        <v>156</v>
      </c>
      <c r="AF7" s="318"/>
      <c r="AG7" s="319"/>
      <c r="AH7" s="320" t="s">
        <v>157</v>
      </c>
      <c r="AI7" s="318"/>
      <c r="AJ7" s="319"/>
      <c r="AK7" s="320" t="s">
        <v>158</v>
      </c>
      <c r="AL7" s="318"/>
      <c r="AM7" s="319"/>
      <c r="AN7" s="320" t="s">
        <v>159</v>
      </c>
      <c r="AO7" s="318"/>
      <c r="AP7" s="319"/>
    </row>
    <row r="8" spans="2:42" ht="154.5" customHeight="1" thickBot="1" x14ac:dyDescent="0.25">
      <c r="B8" s="314"/>
      <c r="C8" s="316"/>
      <c r="D8" s="165" t="s">
        <v>182</v>
      </c>
      <c r="E8" s="166" t="s">
        <v>183</v>
      </c>
      <c r="F8" s="167" t="s">
        <v>1</v>
      </c>
      <c r="G8" s="165" t="s">
        <v>182</v>
      </c>
      <c r="H8" s="166" t="s">
        <v>183</v>
      </c>
      <c r="I8" s="168" t="s">
        <v>1</v>
      </c>
      <c r="J8" s="165" t="s">
        <v>182</v>
      </c>
      <c r="K8" s="166" t="s">
        <v>183</v>
      </c>
      <c r="L8" s="136" t="s">
        <v>1</v>
      </c>
      <c r="M8" s="165" t="s">
        <v>182</v>
      </c>
      <c r="N8" s="166" t="s">
        <v>183</v>
      </c>
      <c r="O8" s="136" t="s">
        <v>1</v>
      </c>
      <c r="P8" s="165" t="s">
        <v>182</v>
      </c>
      <c r="Q8" s="166" t="s">
        <v>183</v>
      </c>
      <c r="R8" s="136" t="s">
        <v>1</v>
      </c>
      <c r="S8" s="165" t="s">
        <v>182</v>
      </c>
      <c r="T8" s="166" t="s">
        <v>183</v>
      </c>
      <c r="U8" s="136" t="s">
        <v>1</v>
      </c>
      <c r="V8" s="165" t="s">
        <v>182</v>
      </c>
      <c r="W8" s="166" t="s">
        <v>183</v>
      </c>
      <c r="X8" s="136" t="s">
        <v>1</v>
      </c>
      <c r="Y8" s="165" t="s">
        <v>182</v>
      </c>
      <c r="Z8" s="166" t="s">
        <v>183</v>
      </c>
      <c r="AA8" s="136" t="s">
        <v>1</v>
      </c>
      <c r="AB8" s="165" t="s">
        <v>182</v>
      </c>
      <c r="AC8" s="166" t="s">
        <v>183</v>
      </c>
      <c r="AD8" s="136" t="s">
        <v>1</v>
      </c>
      <c r="AE8" s="165" t="s">
        <v>182</v>
      </c>
      <c r="AF8" s="166" t="s">
        <v>183</v>
      </c>
      <c r="AG8" s="136" t="s">
        <v>1</v>
      </c>
      <c r="AH8" s="165" t="s">
        <v>182</v>
      </c>
      <c r="AI8" s="166" t="s">
        <v>183</v>
      </c>
      <c r="AJ8" s="136" t="s">
        <v>1</v>
      </c>
      <c r="AK8" s="165" t="s">
        <v>182</v>
      </c>
      <c r="AL8" s="166" t="s">
        <v>183</v>
      </c>
      <c r="AM8" s="136" t="s">
        <v>1</v>
      </c>
      <c r="AN8" s="165" t="s">
        <v>182</v>
      </c>
      <c r="AO8" s="166" t="s">
        <v>183</v>
      </c>
      <c r="AP8" s="136" t="s">
        <v>1</v>
      </c>
    </row>
    <row r="9" spans="2:42" ht="24.95" customHeight="1" thickBot="1" x14ac:dyDescent="0.25">
      <c r="B9" s="158" t="s">
        <v>2</v>
      </c>
      <c r="C9" s="129"/>
      <c r="D9" s="149">
        <f>SUM(D10:D13)</f>
        <v>0</v>
      </c>
      <c r="E9" s="146">
        <f>SUM(E10:E13)</f>
        <v>0</v>
      </c>
      <c r="F9" s="147">
        <f>IF(E9&gt;0,D9/E9,0)</f>
        <v>0</v>
      </c>
      <c r="G9" s="148">
        <f>SUM(G10:G13)</f>
        <v>0</v>
      </c>
      <c r="H9" s="146">
        <f>SUM(H10:H13)</f>
        <v>0</v>
      </c>
      <c r="I9" s="162">
        <f>IF(H9&gt;0,G9/H9,0)</f>
        <v>0</v>
      </c>
      <c r="J9" s="148">
        <f>SUM(J10:J13)</f>
        <v>0</v>
      </c>
      <c r="K9" s="146">
        <f>SUM(K10:K13)</f>
        <v>0</v>
      </c>
      <c r="L9" s="162">
        <f>IF(K9&gt;0,J9/K9,0)</f>
        <v>0</v>
      </c>
      <c r="M9" s="133">
        <f>SUM(M10:M13)</f>
        <v>0</v>
      </c>
      <c r="N9" s="122">
        <f>SUM(N10:N13)</f>
        <v>0</v>
      </c>
      <c r="O9" s="137">
        <f>IF(N9&gt;0,M9/N9,0)</f>
        <v>0</v>
      </c>
      <c r="P9" s="133">
        <f>SUM(P10:P13)</f>
        <v>0</v>
      </c>
      <c r="Q9" s="122">
        <f>SUM(Q10:Q13)</f>
        <v>0</v>
      </c>
      <c r="R9" s="137">
        <f>IF(Q9&gt;0,P9/Q9,0)</f>
        <v>0</v>
      </c>
      <c r="S9" s="133">
        <f>SUM(S10:S13)</f>
        <v>0</v>
      </c>
      <c r="T9" s="122">
        <f>SUM(T10:T13)</f>
        <v>0</v>
      </c>
      <c r="U9" s="137">
        <f>IF(T9&gt;0,S9/T9,0)</f>
        <v>0</v>
      </c>
      <c r="V9" s="133">
        <f>SUM(V10:V13)</f>
        <v>0</v>
      </c>
      <c r="W9" s="122">
        <f>SUM(W10:W13)</f>
        <v>0</v>
      </c>
      <c r="X9" s="137">
        <f>IF(W9&gt;0,V9/W9,0)</f>
        <v>0</v>
      </c>
      <c r="Y9" s="133">
        <f>SUM(Y10:Y13)</f>
        <v>0</v>
      </c>
      <c r="Z9" s="122">
        <f>SUM(Z10:Z13)</f>
        <v>0</v>
      </c>
      <c r="AA9" s="137">
        <f>IF(Z9&gt;0,Y9/Z9,0)</f>
        <v>0</v>
      </c>
      <c r="AB9" s="133">
        <f>SUM(AB10:AB13)</f>
        <v>0</v>
      </c>
      <c r="AC9" s="122">
        <f>SUM(AC10:AC13)</f>
        <v>0</v>
      </c>
      <c r="AD9" s="137">
        <f>IF(AC9&gt;0,AB9/AC9,0)</f>
        <v>0</v>
      </c>
      <c r="AE9" s="133">
        <f>SUM(AE10:AE13)</f>
        <v>0</v>
      </c>
      <c r="AF9" s="122">
        <f>SUM(AF10:AF13)</f>
        <v>0</v>
      </c>
      <c r="AG9" s="137">
        <f>IF(AF9&gt;0,AE9/AF9,0)</f>
        <v>0</v>
      </c>
      <c r="AH9" s="133">
        <f>SUM(AH10:AH13)</f>
        <v>0</v>
      </c>
      <c r="AI9" s="122">
        <f>SUM(AI10:AI13)</f>
        <v>0</v>
      </c>
      <c r="AJ9" s="137">
        <f>IF(AI9&gt;0,AH9/AI9,0)</f>
        <v>0</v>
      </c>
      <c r="AK9" s="133">
        <f>SUM(AK10:AK13)</f>
        <v>0</v>
      </c>
      <c r="AL9" s="122">
        <f>SUM(AL10:AL13)</f>
        <v>0</v>
      </c>
      <c r="AM9" s="137">
        <f>IF(AL9&gt;0,AK9/AL9,0)</f>
        <v>0</v>
      </c>
      <c r="AN9" s="133">
        <f>SUM(AN10:AN13)</f>
        <v>0</v>
      </c>
      <c r="AO9" s="122">
        <f>SUM(AO10:AO13)</f>
        <v>0</v>
      </c>
      <c r="AP9" s="137">
        <f>IF(AO9&gt;0,AN9/AO9,0)</f>
        <v>0</v>
      </c>
    </row>
    <row r="10" spans="2:42" ht="24.95" customHeight="1" x14ac:dyDescent="0.2">
      <c r="B10" s="159" t="s">
        <v>37</v>
      </c>
      <c r="C10" s="144" t="s">
        <v>143</v>
      </c>
      <c r="D10" s="182"/>
      <c r="E10" s="150"/>
      <c r="F10" s="151">
        <f>IF(E10&gt;0,D10/E10,0)</f>
        <v>0</v>
      </c>
      <c r="G10" s="183"/>
      <c r="H10" s="150"/>
      <c r="I10" s="163">
        <f>IF(H10&gt;0,G10/H10,0)</f>
        <v>0</v>
      </c>
      <c r="J10" s="183"/>
      <c r="K10" s="150"/>
      <c r="L10" s="163">
        <f>IF(K10&gt;0,J10/K10,0)</f>
        <v>0</v>
      </c>
      <c r="M10" s="130"/>
      <c r="N10" s="120"/>
      <c r="O10" s="138">
        <f>IF(N10&gt;0,M10/N10,0)</f>
        <v>0</v>
      </c>
      <c r="P10" s="134"/>
      <c r="Q10" s="135"/>
      <c r="R10" s="138">
        <f>IF(Q10&gt;0,P10/Q10,0)</f>
        <v>0</v>
      </c>
      <c r="S10" s="134"/>
      <c r="T10" s="135"/>
      <c r="U10" s="138">
        <f>IF(T10&gt;0,S10/T10,0)</f>
        <v>0</v>
      </c>
      <c r="V10" s="134"/>
      <c r="W10" s="135"/>
      <c r="X10" s="138">
        <f>IF(W10&gt;0,V10/W10,0)</f>
        <v>0</v>
      </c>
      <c r="Y10" s="134"/>
      <c r="Z10" s="135"/>
      <c r="AA10" s="138">
        <f>IF(Z10&gt;0,Y10/Z10,0)</f>
        <v>0</v>
      </c>
      <c r="AB10" s="134"/>
      <c r="AC10" s="135"/>
      <c r="AD10" s="138">
        <f>IF(AC10&gt;0,AB10/AC10,0)</f>
        <v>0</v>
      </c>
      <c r="AE10" s="134"/>
      <c r="AF10" s="135"/>
      <c r="AG10" s="138">
        <f>IF(AF10&gt;0,AE10/AF10,0)</f>
        <v>0</v>
      </c>
      <c r="AH10" s="134"/>
      <c r="AI10" s="135"/>
      <c r="AJ10" s="138">
        <f>IF(AI10&gt;0,AH10/AI10,0)</f>
        <v>0</v>
      </c>
      <c r="AK10" s="134"/>
      <c r="AL10" s="135"/>
      <c r="AM10" s="138">
        <f>IF(AL10&gt;0,AK10/AL10,0)</f>
        <v>0</v>
      </c>
      <c r="AN10" s="134"/>
      <c r="AO10" s="135"/>
      <c r="AP10" s="138">
        <f>IF(AO10&gt;0,AN10/AO10,0)</f>
        <v>0</v>
      </c>
    </row>
    <row r="11" spans="2:42" ht="24.95" customHeight="1" x14ac:dyDescent="0.2">
      <c r="B11" s="160" t="s">
        <v>38</v>
      </c>
      <c r="C11" s="141" t="s">
        <v>144</v>
      </c>
      <c r="D11" s="154"/>
      <c r="E11" s="152"/>
      <c r="F11" s="153">
        <f>IF(E11&gt;0,D11/E11,0)</f>
        <v>0</v>
      </c>
      <c r="G11" s="155"/>
      <c r="H11" s="152"/>
      <c r="I11" s="164">
        <f>IF(H11&gt;0,G11/H11,0)</f>
        <v>0</v>
      </c>
      <c r="J11" s="155"/>
      <c r="K11" s="152"/>
      <c r="L11" s="164">
        <f>IF(K11&gt;0,J11/K11,0)</f>
        <v>0</v>
      </c>
      <c r="M11" s="132"/>
      <c r="N11" s="121"/>
      <c r="O11" s="139">
        <f>IF(N11&gt;0,M11/N11,0)</f>
        <v>0</v>
      </c>
      <c r="P11" s="131"/>
      <c r="Q11" s="121"/>
      <c r="R11" s="139">
        <f>IF(Q11&gt;0,P11/Q11,0)</f>
        <v>0</v>
      </c>
      <c r="S11" s="132"/>
      <c r="T11" s="121"/>
      <c r="U11" s="139">
        <f>IF(T11&gt;0,S11/T11,0)</f>
        <v>0</v>
      </c>
      <c r="V11" s="132"/>
      <c r="W11" s="121"/>
      <c r="X11" s="139">
        <f>IF(W11&gt;0,V11/W11,0)</f>
        <v>0</v>
      </c>
      <c r="Y11" s="132"/>
      <c r="Z11" s="121"/>
      <c r="AA11" s="139">
        <f>IF(Z11&gt;0,Y11/Z11,0)</f>
        <v>0</v>
      </c>
      <c r="AB11" s="132"/>
      <c r="AC11" s="121"/>
      <c r="AD11" s="139">
        <f>IF(AC11&gt;0,AB11/AC11,0)</f>
        <v>0</v>
      </c>
      <c r="AE11" s="132"/>
      <c r="AF11" s="121"/>
      <c r="AG11" s="139">
        <f>IF(AF11&gt;0,AE11/AF11,0)</f>
        <v>0</v>
      </c>
      <c r="AH11" s="132"/>
      <c r="AI11" s="121"/>
      <c r="AJ11" s="139">
        <f>IF(AI11&gt;0,AH11/AI11,0)</f>
        <v>0</v>
      </c>
      <c r="AK11" s="132"/>
      <c r="AL11" s="121"/>
      <c r="AM11" s="139">
        <f>IF(AL11&gt;0,AK11/AL11,0)</f>
        <v>0</v>
      </c>
      <c r="AN11" s="132"/>
      <c r="AO11" s="121"/>
      <c r="AP11" s="139">
        <f>IF(AO11&gt;0,AN11/AO11,0)</f>
        <v>0</v>
      </c>
    </row>
    <row r="12" spans="2:42" ht="24.95" customHeight="1" x14ac:dyDescent="0.2">
      <c r="B12" s="160" t="s">
        <v>39</v>
      </c>
      <c r="C12" s="141" t="s">
        <v>145</v>
      </c>
      <c r="D12" s="154"/>
      <c r="E12" s="152"/>
      <c r="F12" s="153">
        <f>IF(E12&gt;0,D12/E12,0)</f>
        <v>0</v>
      </c>
      <c r="G12" s="155"/>
      <c r="H12" s="152"/>
      <c r="I12" s="164">
        <f>IF(H12&gt;0,G12/H12,0)</f>
        <v>0</v>
      </c>
      <c r="J12" s="155"/>
      <c r="K12" s="152"/>
      <c r="L12" s="164">
        <f>IF(K12&gt;0,J12/K12,0)</f>
        <v>0</v>
      </c>
      <c r="M12" s="132"/>
      <c r="N12" s="121"/>
      <c r="O12" s="139">
        <f>IF(N12&gt;0,M12/N12,0)</f>
        <v>0</v>
      </c>
      <c r="P12" s="131"/>
      <c r="Q12" s="121"/>
      <c r="R12" s="139">
        <f>IF(Q12&gt;0,P12/Q12,0)</f>
        <v>0</v>
      </c>
      <c r="S12" s="132"/>
      <c r="T12" s="121"/>
      <c r="U12" s="139">
        <f>IF(T12&gt;0,S12/T12,0)</f>
        <v>0</v>
      </c>
      <c r="V12" s="132"/>
      <c r="W12" s="121"/>
      <c r="X12" s="139">
        <f>IF(W12&gt;0,V12/W12,0)</f>
        <v>0</v>
      </c>
      <c r="Y12" s="132"/>
      <c r="Z12" s="121"/>
      <c r="AA12" s="139">
        <f>IF(Z12&gt;0,Y12/Z12,0)</f>
        <v>0</v>
      </c>
      <c r="AB12" s="132"/>
      <c r="AC12" s="121"/>
      <c r="AD12" s="139">
        <f>IF(AC12&gt;0,AB12/AC12,0)</f>
        <v>0</v>
      </c>
      <c r="AE12" s="132"/>
      <c r="AF12" s="121"/>
      <c r="AG12" s="139">
        <f>IF(AF12&gt;0,AE12/AF12,0)</f>
        <v>0</v>
      </c>
      <c r="AH12" s="132"/>
      <c r="AI12" s="121"/>
      <c r="AJ12" s="139">
        <f>IF(AI12&gt;0,AH12/AI12,0)</f>
        <v>0</v>
      </c>
      <c r="AK12" s="132"/>
      <c r="AL12" s="121"/>
      <c r="AM12" s="139">
        <f>IF(AL12&gt;0,AK12/AL12,0)</f>
        <v>0</v>
      </c>
      <c r="AN12" s="132"/>
      <c r="AO12" s="121"/>
      <c r="AP12" s="139">
        <f>IF(AO12&gt;0,AN12/AO12,0)</f>
        <v>0</v>
      </c>
    </row>
    <row r="13" spans="2:42" ht="24.95" customHeight="1" thickBot="1" x14ac:dyDescent="0.25">
      <c r="B13" s="173" t="s">
        <v>165</v>
      </c>
      <c r="C13" s="174" t="s">
        <v>146</v>
      </c>
      <c r="D13" s="156"/>
      <c r="E13" s="157"/>
      <c r="F13" s="175">
        <f>IF(E13&gt;0,D13/E13,0)</f>
        <v>0</v>
      </c>
      <c r="G13" s="184">
        <v>0</v>
      </c>
      <c r="H13" s="177">
        <v>0</v>
      </c>
      <c r="I13" s="176">
        <f>IF(H13&gt;0,G13/H13,0)</f>
        <v>0</v>
      </c>
      <c r="J13" s="184">
        <v>0</v>
      </c>
      <c r="K13" s="177">
        <v>0</v>
      </c>
      <c r="L13" s="176">
        <f>IF(K13&gt;0,J13/K13,0)</f>
        <v>0</v>
      </c>
      <c r="M13" s="178"/>
      <c r="N13" s="179"/>
      <c r="O13" s="180">
        <f>IF(N13&gt;0,M13/N13,0)</f>
        <v>0</v>
      </c>
      <c r="P13" s="181"/>
      <c r="Q13" s="179"/>
      <c r="R13" s="180">
        <f>IF(Q13&gt;0,P13/Q13,0)</f>
        <v>0</v>
      </c>
      <c r="S13" s="178"/>
      <c r="T13" s="179"/>
      <c r="U13" s="180">
        <f>IF(T13&gt;0,S13/T13,0)</f>
        <v>0</v>
      </c>
      <c r="V13" s="178"/>
      <c r="W13" s="179"/>
      <c r="X13" s="180">
        <f>IF(W13&gt;0,V13/W13,0)</f>
        <v>0</v>
      </c>
      <c r="Y13" s="178"/>
      <c r="Z13" s="179"/>
      <c r="AA13" s="180">
        <f>IF(Z13&gt;0,Y13/Z13,0)</f>
        <v>0</v>
      </c>
      <c r="AB13" s="178"/>
      <c r="AC13" s="179"/>
      <c r="AD13" s="180">
        <f>IF(AC13&gt;0,AB13/AC13,0)</f>
        <v>0</v>
      </c>
      <c r="AE13" s="178"/>
      <c r="AF13" s="179"/>
      <c r="AG13" s="180">
        <f>IF(AF13&gt;0,AE13/AF13,0)</f>
        <v>0</v>
      </c>
      <c r="AH13" s="178"/>
      <c r="AI13" s="179"/>
      <c r="AJ13" s="180">
        <f>IF(AI13&gt;0,AH13/AI13,0)</f>
        <v>0</v>
      </c>
      <c r="AK13" s="178"/>
      <c r="AL13" s="179"/>
      <c r="AM13" s="180">
        <f>IF(AL13&gt;0,AK13/AL13,0)</f>
        <v>0</v>
      </c>
      <c r="AN13" s="178"/>
      <c r="AO13" s="179"/>
      <c r="AP13" s="180">
        <f>IF(AO13&gt;0,AN13/AO13,0)</f>
        <v>0</v>
      </c>
    </row>
    <row r="14" spans="2:42" x14ac:dyDescent="0.35">
      <c r="B14" s="171" t="s">
        <v>164</v>
      </c>
      <c r="C14" s="128"/>
    </row>
    <row r="15" spans="2:42" x14ac:dyDescent="0.35">
      <c r="B15" s="172" t="s">
        <v>162</v>
      </c>
    </row>
    <row r="16" spans="2:42" x14ac:dyDescent="0.35">
      <c r="B16" s="172" t="s">
        <v>163</v>
      </c>
    </row>
  </sheetData>
  <mergeCells count="15">
    <mergeCell ref="AH7:AJ7"/>
    <mergeCell ref="AK7:AM7"/>
    <mergeCell ref="AN7:AP7"/>
    <mergeCell ref="P7:R7"/>
    <mergeCell ref="S7:U7"/>
    <mergeCell ref="V7:X7"/>
    <mergeCell ref="Y7:AA7"/>
    <mergeCell ref="AB7:AD7"/>
    <mergeCell ref="AE7:AG7"/>
    <mergeCell ref="M7:O7"/>
    <mergeCell ref="B7:B8"/>
    <mergeCell ref="C7:C8"/>
    <mergeCell ref="D7:F7"/>
    <mergeCell ref="G7:I7"/>
    <mergeCell ref="J7:L7"/>
  </mergeCells>
  <conditionalFormatting sqref="F9:F13 I9:I13 AP9:AP13 AM9:AM13 AJ9:AJ13 AG9:AG13 AD9:AD13 AA9:AA13 X9:X13 U9:U13 R9:R13 O9:O13 L9:L13">
    <cfRule type="cellIs" dxfId="1" priority="5" operator="lessThan">
      <formula>0.2</formula>
    </cfRule>
    <cfRule type="cellIs" dxfId="0" priority="6" operator="greaterThanOrEqual">
      <formula>0.2</formula>
    </cfRule>
  </conditionalFormatting>
  <printOptions horizontalCentered="1" gridLinesSet="0"/>
  <pageMargins left="0" right="0" top="0" bottom="0" header="0.19685039370078741" footer="0.19685039370078741"/>
  <pageSetup paperSize="9" scale="1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Prod. hora medico_HIS</vt:lpstr>
      <vt:lpstr>ind_referencias EESS I</vt:lpstr>
      <vt:lpstr>ind_referencias Hopitales</vt:lpstr>
      <vt:lpstr>ind_referencias hospitales</vt:lpstr>
      <vt:lpstr>'ind_referencias EESS I'!Área_de_impresión</vt:lpstr>
      <vt:lpstr>'ind_referencias Hopitales'!Área_de_impresión</vt:lpstr>
      <vt:lpstr>'ind_referencias hospitales'!Área_de_impresión</vt:lpstr>
      <vt:lpstr>'Prod. hora medico_HIS'!Área_de_impresión</vt:lpstr>
      <vt:lpstr>'Prod. hora medico_HIS'!Títulos_a_imprimir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galindo cabrera</dc:creator>
  <cp:lastModifiedBy>Lacey Quispe Casas</cp:lastModifiedBy>
  <cp:lastPrinted>2020-11-30T02:46:34Z</cp:lastPrinted>
  <dcterms:created xsi:type="dcterms:W3CDTF">2014-07-31T22:26:01Z</dcterms:created>
  <dcterms:modified xsi:type="dcterms:W3CDTF">2023-01-19T16:56:20Z</dcterms:modified>
</cp:coreProperties>
</file>